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olders\SSJ_Basin\Projects\Central Valley\Marsh Creek\Three Creeks\LS Bid\"/>
    </mc:Choice>
  </mc:AlternateContent>
  <xr:revisionPtr revIDLastSave="0" documentId="13_ncr:1_{AE61571D-9569-4C7B-A0F7-CBF7DB1377FD}" xr6:coauthVersionLast="44" xr6:coauthVersionMax="44" xr10:uidLastSave="{00000000-0000-0000-0000-000000000000}"/>
  <bookViews>
    <workbookView xWindow="20370" yWindow="-120" windowWidth="25440" windowHeight="15390" tabRatio="778" xr2:uid="{00000000-000D-0000-FFFF-FFFF00000000}"/>
  </bookViews>
  <sheets>
    <sheet name="BID SHEET DRAFT" sheetId="24" r:id="rId1"/>
    <sheet name="Civil Takeoffs" sheetId="4" state="hidden" r:id="rId2"/>
    <sheet name="LA Takeoffs" sheetId="17" state="hidden" r:id="rId3"/>
    <sheet name="Exh_Notes" sheetId="8" state="hidden" r:id="rId4"/>
  </sheets>
  <definedNames>
    <definedName name="_xlnm.Print_Area" localSheetId="1">'Civil Takeoffs'!$A$123:$C$136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4" l="1"/>
  <c r="E8" i="24"/>
  <c r="E53" i="24" l="1"/>
  <c r="E52" i="24"/>
  <c r="E51" i="24"/>
  <c r="E98" i="24" l="1"/>
  <c r="E70" i="24"/>
  <c r="E102" i="24" l="1"/>
  <c r="E101" i="24"/>
  <c r="E100" i="24"/>
  <c r="E99" i="24"/>
  <c r="E97" i="24"/>
  <c r="E94" i="24"/>
  <c r="E93" i="24"/>
  <c r="E92" i="24"/>
  <c r="E91" i="24"/>
  <c r="E90" i="24"/>
  <c r="E89" i="24"/>
  <c r="E83" i="24"/>
  <c r="E82" i="24"/>
  <c r="E81" i="24"/>
  <c r="E80" i="24"/>
  <c r="E79" i="24"/>
  <c r="E78" i="24"/>
  <c r="E77" i="24"/>
  <c r="E76" i="24"/>
  <c r="E75" i="24"/>
  <c r="E74" i="24"/>
  <c r="E73" i="24"/>
  <c r="E69" i="24"/>
  <c r="E68" i="24"/>
  <c r="E67" i="24"/>
  <c r="E64" i="24"/>
  <c r="E63" i="24"/>
  <c r="E62" i="24"/>
  <c r="E61" i="24"/>
  <c r="E60" i="24"/>
  <c r="E59" i="24"/>
  <c r="E58" i="24"/>
  <c r="E57" i="24"/>
  <c r="E56" i="24"/>
  <c r="E50" i="24"/>
  <c r="E49" i="24"/>
  <c r="E48" i="24"/>
  <c r="E47" i="24"/>
  <c r="E46" i="24"/>
  <c r="E45" i="24"/>
  <c r="E44" i="24"/>
  <c r="E43" i="24"/>
  <c r="E42" i="24"/>
  <c r="E39" i="24"/>
  <c r="F38" i="24" s="1"/>
  <c r="E35" i="24"/>
  <c r="E34" i="24"/>
  <c r="E33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6" i="24"/>
  <c r="E15" i="24"/>
  <c r="E12" i="24"/>
  <c r="E11" i="24"/>
  <c r="E10" i="24"/>
  <c r="E9" i="24"/>
  <c r="E7" i="24"/>
  <c r="F3" i="24"/>
  <c r="F14" i="24" l="1"/>
  <c r="F96" i="24"/>
  <c r="F55" i="24"/>
  <c r="F18" i="24"/>
  <c r="F41" i="24"/>
  <c r="F88" i="24"/>
  <c r="F6" i="24"/>
  <c r="F72" i="24"/>
  <c r="F66" i="24"/>
  <c r="F32" i="24"/>
  <c r="F37" i="24" l="1"/>
  <c r="F1" i="24"/>
  <c r="F99" i="4" l="1"/>
  <c r="F101" i="4" s="1"/>
  <c r="F19" i="4"/>
  <c r="F20" i="4"/>
  <c r="F21" i="4"/>
  <c r="K144" i="4"/>
  <c r="L144" i="4" s="1"/>
  <c r="K145" i="4"/>
  <c r="L145" i="4" s="1"/>
  <c r="K146" i="4"/>
  <c r="K147" i="4"/>
  <c r="L147" i="4" s="1"/>
  <c r="K148" i="4"/>
  <c r="L148" i="4" s="1"/>
  <c r="K149" i="4"/>
  <c r="K150" i="4"/>
  <c r="L150" i="4" s="1"/>
  <c r="K151" i="4"/>
  <c r="K152" i="4"/>
  <c r="L151" i="4"/>
  <c r="K153" i="4"/>
  <c r="L153" i="4" s="1"/>
  <c r="K154" i="4"/>
  <c r="K155" i="4"/>
  <c r="L155" i="4" s="1"/>
  <c r="K156" i="4"/>
  <c r="L156" i="4" s="1"/>
  <c r="K157" i="4"/>
  <c r="K158" i="4"/>
  <c r="L158" i="4" s="1"/>
  <c r="K159" i="4"/>
  <c r="K160" i="4"/>
  <c r="L159" i="4"/>
  <c r="K161" i="4"/>
  <c r="L161" i="4" s="1"/>
  <c r="K162" i="4"/>
  <c r="K163" i="4"/>
  <c r="L163" i="4" s="1"/>
  <c r="K164" i="4"/>
  <c r="L164" i="4" s="1"/>
  <c r="K165" i="4"/>
  <c r="K166" i="4"/>
  <c r="L166" i="4" s="1"/>
  <c r="K167" i="4"/>
  <c r="K168" i="4"/>
  <c r="L167" i="4"/>
  <c r="K169" i="4"/>
  <c r="L169" i="4" s="1"/>
  <c r="K170" i="4"/>
  <c r="K171" i="4"/>
  <c r="L171" i="4" s="1"/>
  <c r="K172" i="4"/>
  <c r="F81" i="4"/>
  <c r="C129" i="4"/>
  <c r="F24" i="4"/>
  <c r="F25" i="4"/>
  <c r="F26" i="4"/>
  <c r="F27" i="4"/>
  <c r="F52" i="4"/>
  <c r="F53" i="4"/>
  <c r="E117" i="4"/>
  <c r="C118" i="4"/>
  <c r="E118" i="4" s="1"/>
  <c r="F118" i="4" s="1"/>
  <c r="G18" i="17"/>
  <c r="F17" i="17"/>
  <c r="G17" i="17" s="1"/>
  <c r="G19" i="17"/>
  <c r="D6" i="17"/>
  <c r="D7" i="17"/>
  <c r="D8" i="17"/>
  <c r="F6" i="17"/>
  <c r="F7" i="17"/>
  <c r="F8" i="17"/>
  <c r="D11" i="17"/>
  <c r="G11" i="17" s="1"/>
  <c r="D12" i="17"/>
  <c r="D13" i="17"/>
  <c r="F11" i="17"/>
  <c r="F12" i="17"/>
  <c r="F13" i="17"/>
  <c r="Q7" i="4"/>
  <c r="Q8" i="4"/>
  <c r="Q9" i="4"/>
  <c r="Q10" i="4"/>
  <c r="F8" i="4"/>
  <c r="F9" i="4"/>
  <c r="F10" i="4"/>
  <c r="F17" i="4" s="1"/>
  <c r="F11" i="4"/>
  <c r="F12" i="4"/>
  <c r="F13" i="4"/>
  <c r="F14" i="4"/>
  <c r="F15" i="4"/>
  <c r="F16" i="4"/>
  <c r="F78" i="4"/>
  <c r="F79" i="4"/>
  <c r="D48" i="4"/>
  <c r="F48" i="4"/>
  <c r="F49" i="4"/>
  <c r="F35" i="4"/>
  <c r="C131" i="4"/>
  <c r="F38" i="4"/>
  <c r="F59" i="4"/>
  <c r="D67" i="4"/>
  <c r="D60" i="4"/>
  <c r="F60" i="4"/>
  <c r="F57" i="4"/>
  <c r="E58" i="4"/>
  <c r="F58" i="4"/>
  <c r="F30" i="4"/>
  <c r="D31" i="4"/>
  <c r="F31" i="4" s="1"/>
  <c r="E67" i="4"/>
  <c r="F67" i="4" s="1"/>
  <c r="F66" i="4"/>
  <c r="E69" i="4"/>
  <c r="F69" i="4" s="1"/>
  <c r="F40" i="4"/>
  <c r="G144" i="4"/>
  <c r="H144" i="4"/>
  <c r="G145" i="4"/>
  <c r="H145" i="4"/>
  <c r="G146" i="4"/>
  <c r="H146" i="4"/>
  <c r="G147" i="4"/>
  <c r="H147" i="4"/>
  <c r="G148" i="4"/>
  <c r="H148" i="4"/>
  <c r="G149" i="4"/>
  <c r="I149" i="4"/>
  <c r="G150" i="4"/>
  <c r="I150" i="4"/>
  <c r="I173" i="4" s="1"/>
  <c r="G151" i="4"/>
  <c r="I151" i="4"/>
  <c r="G152" i="4"/>
  <c r="I152" i="4"/>
  <c r="G153" i="4"/>
  <c r="I153" i="4"/>
  <c r="G154" i="4"/>
  <c r="I154" i="4"/>
  <c r="G155" i="4"/>
  <c r="J155" i="4"/>
  <c r="J173" i="4" s="1"/>
  <c r="J156" i="4"/>
  <c r="J157" i="4"/>
  <c r="J158" i="4"/>
  <c r="J159" i="4"/>
  <c r="J160" i="4"/>
  <c r="J161" i="4"/>
  <c r="G156" i="4"/>
  <c r="G157" i="4"/>
  <c r="G158" i="4"/>
  <c r="G159" i="4"/>
  <c r="G160" i="4"/>
  <c r="G161" i="4"/>
  <c r="G162" i="4"/>
  <c r="I162" i="4"/>
  <c r="G163" i="4"/>
  <c r="I163" i="4"/>
  <c r="G164" i="4"/>
  <c r="I164" i="4"/>
  <c r="G165" i="4"/>
  <c r="I165" i="4"/>
  <c r="G166" i="4"/>
  <c r="I166" i="4"/>
  <c r="G167" i="4"/>
  <c r="I167" i="4"/>
  <c r="G168" i="4"/>
  <c r="I168" i="4"/>
  <c r="G169" i="4"/>
  <c r="I169" i="4"/>
  <c r="G170" i="4"/>
  <c r="H170" i="4"/>
  <c r="G171" i="4"/>
  <c r="H171" i="4"/>
  <c r="G172" i="4"/>
  <c r="H172" i="4"/>
  <c r="D63" i="4"/>
  <c r="F63" i="4"/>
  <c r="T7" i="4"/>
  <c r="T8" i="4"/>
  <c r="T9" i="4"/>
  <c r="T10" i="4"/>
  <c r="N7" i="4"/>
  <c r="N8" i="4"/>
  <c r="N9" i="4"/>
  <c r="N10" i="4"/>
  <c r="F117" i="4"/>
  <c r="C112" i="4"/>
  <c r="E112" i="4"/>
  <c r="F112" i="4" s="1"/>
  <c r="E113" i="4"/>
  <c r="E114" i="4" s="1"/>
  <c r="F114" i="4" s="1"/>
  <c r="F113" i="4"/>
  <c r="E108" i="4"/>
  <c r="F108" i="4" s="1"/>
  <c r="C107" i="4"/>
  <c r="E107" i="4"/>
  <c r="F107" i="4" s="1"/>
  <c r="F55" i="4"/>
  <c r="H173" i="4" l="1"/>
  <c r="F33" i="4"/>
  <c r="Q11" i="4"/>
  <c r="L170" i="4"/>
  <c r="L162" i="4"/>
  <c r="L154" i="4"/>
  <c r="L146" i="4"/>
  <c r="G6" i="17"/>
  <c r="F28" i="4"/>
  <c r="L165" i="4"/>
  <c r="L157" i="4"/>
  <c r="L149" i="4"/>
  <c r="F22" i="4"/>
  <c r="N11" i="4"/>
  <c r="T11" i="4"/>
  <c r="G173" i="4"/>
  <c r="L168" i="4"/>
  <c r="L160" i="4"/>
  <c r="L152" i="4"/>
  <c r="L173" i="4"/>
  <c r="E119" i="4"/>
  <c r="F119" i="4" s="1"/>
  <c r="E109" i="4"/>
  <c r="F109" i="4" s="1"/>
</calcChain>
</file>

<file path=xl/sharedStrings.xml><?xml version="1.0" encoding="utf-8"?>
<sst xmlns="http://schemas.openxmlformats.org/spreadsheetml/2006/main" count="408" uniqueCount="233">
  <si>
    <t>LS</t>
  </si>
  <si>
    <t>LF</t>
  </si>
  <si>
    <t>EA</t>
  </si>
  <si>
    <t>Qty</t>
  </si>
  <si>
    <t>Bump</t>
  </si>
  <si>
    <t>SF</t>
  </si>
  <si>
    <t>24" CAST-IN-DRILLED-HOLE CONCRETE PILING</t>
  </si>
  <si>
    <t>Total</t>
  </si>
  <si>
    <t>Description</t>
  </si>
  <si>
    <t>Unit</t>
  </si>
  <si>
    <t>Mobilization / Bonds / Insurance</t>
  </si>
  <si>
    <t>Mulch Path - 30" Width</t>
  </si>
  <si>
    <t>Interpretive Sign</t>
  </si>
  <si>
    <t>Bikeway Sign</t>
  </si>
  <si>
    <t>EBRPD Pipe Gate</t>
  </si>
  <si>
    <t>Irrigation System Extension / Adjustments</t>
  </si>
  <si>
    <t xml:space="preserve">Mulch 4" Depth </t>
  </si>
  <si>
    <t>15 Gallon Tree</t>
  </si>
  <si>
    <t>5 Gallon Shrub</t>
  </si>
  <si>
    <t>1 Gallon Shrub</t>
  </si>
  <si>
    <t>4-inch Pot Groundcover</t>
  </si>
  <si>
    <t>Small Poles (Cottonwood and Willow)</t>
  </si>
  <si>
    <t>Collection Of Live Materials</t>
  </si>
  <si>
    <t>TP4 Tree/TB4/1G</t>
  </si>
  <si>
    <t>D-40 Pot</t>
  </si>
  <si>
    <t>Plugs/D16/SC</t>
  </si>
  <si>
    <t>Decomposed Granite Paving - Stabilized</t>
  </si>
  <si>
    <t>1 Ton Rock</t>
  </si>
  <si>
    <t>TON</t>
  </si>
  <si>
    <t>2.5 Ton Rock</t>
  </si>
  <si>
    <t>Steel Header</t>
  </si>
  <si>
    <t>Salvage and Relocate Existing Site Furnishing (By Footing)</t>
  </si>
  <si>
    <t>Timber Bench On Existing Concrete Pedestal</t>
  </si>
  <si>
    <t>Log Bench On Grade - Freestanding</t>
  </si>
  <si>
    <t>Log Bench On Grade - Retaining &amp; Sloped Condition</t>
  </si>
  <si>
    <t>Sign Board - Dainty Triangle Park</t>
  </si>
  <si>
    <t>AB</t>
  </si>
  <si>
    <t>Type</t>
  </si>
  <si>
    <t>Location</t>
  </si>
  <si>
    <t>Thickness (ft)</t>
  </si>
  <si>
    <t>Area (sf)</t>
  </si>
  <si>
    <t>Volume (cf)</t>
  </si>
  <si>
    <t>Sungold Concrete Main</t>
  </si>
  <si>
    <t>Concrete</t>
  </si>
  <si>
    <t>Sungold Concrete Spur</t>
  </si>
  <si>
    <t>Sungold Concrete to replace overlook in base bid</t>
  </si>
  <si>
    <t>AC</t>
  </si>
  <si>
    <t>MCT Downstream tie in patch</t>
  </si>
  <si>
    <t>MCT Downstream tie in patch shoulders</t>
  </si>
  <si>
    <t>70*4</t>
  </si>
  <si>
    <t>MCT Upstream tie in patch</t>
  </si>
  <si>
    <t>MCT Upstream tie in patch shoulders</t>
  </si>
  <si>
    <t>38*4</t>
  </si>
  <si>
    <t>Deer to Central Maintenance Road</t>
  </si>
  <si>
    <t>WQ Maintenance Access Road</t>
  </si>
  <si>
    <t>AC patch at DS Central Undercossing</t>
  </si>
  <si>
    <t>55*2</t>
  </si>
  <si>
    <t>AC patch at DS Central Undercossing shoulders</t>
  </si>
  <si>
    <t>Concrete undercrossing</t>
  </si>
  <si>
    <t>Concrete undercrossing shoulders</t>
  </si>
  <si>
    <t>375*4</t>
  </si>
  <si>
    <t>MCT Duffy to Central</t>
  </si>
  <si>
    <t>471 lf</t>
  </si>
  <si>
    <t>MCT Duffy to Central shoulders</t>
  </si>
  <si>
    <t>489lf</t>
  </si>
  <si>
    <t>Maintenance Raise LB at Palmilla</t>
  </si>
  <si>
    <t>300*12</t>
  </si>
  <si>
    <t>Deer to Dainty</t>
  </si>
  <si>
    <t>Item Total</t>
  </si>
  <si>
    <t>Aggregate Base</t>
  </si>
  <si>
    <t>Bid Items</t>
  </si>
  <si>
    <t>Notes</t>
  </si>
  <si>
    <t>Site boulders along channel for safety</t>
  </si>
  <si>
    <t>Hot AC at Sungold and Duffy</t>
  </si>
  <si>
    <t>Remove AC at Sungold and Duffy</t>
  </si>
  <si>
    <t>Remove concrete (mowing strip) at WQ Basin and Duffy Meadow.</t>
  </si>
  <si>
    <t>C2.8</t>
  </si>
  <si>
    <t>C2.7</t>
  </si>
  <si>
    <t>Work 15 on C2.7</t>
  </si>
  <si>
    <t>C1.7 at STA 365+00</t>
  </si>
  <si>
    <t>from STA 366+00 to 367+00</t>
  </si>
  <si>
    <t>at Deer Confluence</t>
  </si>
  <si>
    <t>Dainty C1.8</t>
  </si>
  <si>
    <t>Central C1.7</t>
  </si>
  <si>
    <t>above wall C2.8</t>
  </si>
  <si>
    <t>Site Boulders</t>
  </si>
  <si>
    <t>Size (T)</t>
  </si>
  <si>
    <t>332+00</t>
  </si>
  <si>
    <t>335+00</t>
  </si>
  <si>
    <t>336+00</t>
  </si>
  <si>
    <t>334+40</t>
  </si>
  <si>
    <t>334+50</t>
  </si>
  <si>
    <t>367+80</t>
  </si>
  <si>
    <t>370+13</t>
  </si>
  <si>
    <t>Bid Alt 4</t>
  </si>
  <si>
    <t>Bridge spur trail</t>
  </si>
  <si>
    <t>Bridge spur trail shoulders</t>
  </si>
  <si>
    <t>Location/Item</t>
  </si>
  <si>
    <t>Minor Concrete (Bridge Deck)</t>
  </si>
  <si>
    <t>Minor Concrete (Sidewalk)</t>
  </si>
  <si>
    <t>Structural Concrete</t>
  </si>
  <si>
    <r>
      <t xml:space="preserve">Bid Alt 6: Bridge </t>
    </r>
    <r>
      <rPr>
        <sz val="11"/>
        <color theme="1"/>
        <rFont val="Calibri"/>
        <family val="2"/>
        <scheme val="minor"/>
      </rPr>
      <t>(UPPR to Sand Crk)</t>
    </r>
  </si>
  <si>
    <r>
      <t xml:space="preserve">Bid Alt 5: Dainty Park </t>
    </r>
    <r>
      <rPr>
        <sz val="11"/>
        <color theme="1"/>
        <rFont val="Calibri"/>
        <family val="2"/>
        <scheme val="minor"/>
      </rPr>
      <t>(Deer to Dainty)</t>
    </r>
  </si>
  <si>
    <r>
      <t xml:space="preserve">Bid Alt 4: Bridge Abutments </t>
    </r>
    <r>
      <rPr>
        <sz val="11"/>
        <color theme="1"/>
        <rFont val="Calibri"/>
        <family val="2"/>
        <scheme val="minor"/>
      </rPr>
      <t>(UPPR to Sand Crk)</t>
    </r>
  </si>
  <si>
    <r>
      <t>Base Bid (</t>
    </r>
    <r>
      <rPr>
        <sz val="11"/>
        <color theme="1"/>
        <rFont val="Calibri"/>
        <family val="2"/>
        <scheme val="minor"/>
      </rPr>
      <t>UPPR to Sand Crk)</t>
    </r>
  </si>
  <si>
    <r>
      <t>Base Bid (</t>
    </r>
    <r>
      <rPr>
        <sz val="11"/>
        <color theme="1"/>
        <rFont val="Calibri"/>
        <family val="2"/>
        <scheme val="minor"/>
      </rPr>
      <t>Deer to Dainty)</t>
    </r>
  </si>
  <si>
    <r>
      <rPr>
        <b/>
        <sz val="11"/>
        <color theme="1"/>
        <rFont val="Calibri"/>
        <family val="2"/>
        <scheme val="minor"/>
      </rPr>
      <t>Bid Alt 1: Trail Under Central</t>
    </r>
    <r>
      <rPr>
        <sz val="11"/>
        <color theme="1"/>
        <rFont val="Calibri"/>
        <family val="2"/>
        <scheme val="minor"/>
      </rPr>
      <t xml:space="preserve"> (Deer to Dainty)</t>
    </r>
  </si>
  <si>
    <t>Bid Alt 2: Deer Creek to Sand Creek</t>
  </si>
  <si>
    <t>Bid Alt 3: Greenway Amenities</t>
  </si>
  <si>
    <t>Minor Concrete (Sidewalk) under Central Ave</t>
  </si>
  <si>
    <t>Thickened Curb</t>
  </si>
  <si>
    <t>Thickened Concrete</t>
  </si>
  <si>
    <t>Bench Pedestals</t>
  </si>
  <si>
    <t>Thickened Edge at Sidewalk</t>
  </si>
  <si>
    <t>this is for the overlook that is not included in Base bid trail alignment through the overlook</t>
  </si>
  <si>
    <t>Overlook thickened edge</t>
  </si>
  <si>
    <t>362=LF</t>
  </si>
  <si>
    <t>each bench support is 1.02 CF (there are 2 bench supports per bench). Dainty Park has 4 benches, so 8 supports</t>
  </si>
  <si>
    <t>bridge has 5" thick concrete per ES</t>
  </si>
  <si>
    <t>Overlook Retaining Edge</t>
  </si>
  <si>
    <t>Bench pedestals</t>
  </si>
  <si>
    <t>does not include extra bits of overlook concrete or thickened edge of sidewalk</t>
  </si>
  <si>
    <t>Small Rock Slope Protection</t>
  </si>
  <si>
    <t>Root Wads (3)</t>
  </si>
  <si>
    <t>Root Wads (5)</t>
  </si>
  <si>
    <t>Total Volume (cf)</t>
  </si>
  <si>
    <t>50 cf of small rock slope protection per rootwad assumes 25.5 cf per boulder area and 23.3 cf per rootwad and one more cf at the end of the rootwad trunk.</t>
  </si>
  <si>
    <t>Lower Berm Spillways (5)</t>
  </si>
  <si>
    <t>Remove Conc Paving</t>
  </si>
  <si>
    <t>Sheet #</t>
  </si>
  <si>
    <t>C-1.0</t>
  </si>
  <si>
    <t>Total Volume (CY)</t>
  </si>
  <si>
    <t>Remove Concrete (CY)</t>
  </si>
  <si>
    <t>Remove Mowbands</t>
  </si>
  <si>
    <t>C-1.8</t>
  </si>
  <si>
    <t>remove 15 LF curb</t>
  </si>
  <si>
    <t>covered by base bid</t>
  </si>
  <si>
    <t xml:space="preserve">Bid Alt. 1 Trail Under Central </t>
  </si>
  <si>
    <t>Bid Alt. 4</t>
  </si>
  <si>
    <t>Bid Alt. 2 (Hancock Parcel)</t>
  </si>
  <si>
    <t>Maintenance Road Sand to Deer</t>
  </si>
  <si>
    <t>Bid Alt. 3 Overlook</t>
  </si>
  <si>
    <t>Overlook Structure</t>
  </si>
  <si>
    <t>Bid Alt. 5 Dainty</t>
  </si>
  <si>
    <t>Concrete Path</t>
  </si>
  <si>
    <t>RIPRAP EXCAVATION</t>
  </si>
  <si>
    <t>Non Grouted</t>
  </si>
  <si>
    <t>Grouted</t>
  </si>
  <si>
    <t>TOTAL</t>
  </si>
  <si>
    <t>Volume (cy)</t>
  </si>
  <si>
    <t>UPRR to sand</t>
  </si>
  <si>
    <t>TONNAGE</t>
  </si>
  <si>
    <t>wing wall, abutment, abutment wall</t>
  </si>
  <si>
    <t>STRUCTURAL CONCRETE: BRIDGE ABUTMENT &amp; WING WALLS</t>
  </si>
  <si>
    <t>15 feet deep x 8 piers = 120 lf</t>
  </si>
  <si>
    <t>RSP AND CRSP</t>
  </si>
  <si>
    <t>CRSP</t>
  </si>
  <si>
    <t>RSP</t>
  </si>
  <si>
    <t>58*</t>
  </si>
  <si>
    <t>* Revised bit item number.</t>
  </si>
  <si>
    <t>Temp fencing for the project</t>
  </si>
  <si>
    <t xml:space="preserve">Deer to Dainty </t>
  </si>
  <si>
    <t>remove concrete apropn</t>
  </si>
  <si>
    <t>Bottom of pier</t>
  </si>
  <si>
    <t>Top of conc</t>
  </si>
  <si>
    <t>Top of wall</t>
  </si>
  <si>
    <t>Hole Length</t>
  </si>
  <si>
    <t>Beam Type</t>
  </si>
  <si>
    <t>Pile Length by type</t>
  </si>
  <si>
    <t>Retaining Wall</t>
  </si>
  <si>
    <t>Pile #</t>
  </si>
  <si>
    <t>Wall Ht</t>
  </si>
  <si>
    <t>Wall Area</t>
  </si>
  <si>
    <t>Mulch at Central Triangle</t>
  </si>
  <si>
    <t>Restoration Fence</t>
  </si>
  <si>
    <t>CCC Standard Gate</t>
  </si>
  <si>
    <t>Mulch 4" Depth (Duffy Meadow)</t>
  </si>
  <si>
    <t>Mulch 4" Depth (Planting Area)</t>
  </si>
  <si>
    <t>Not Applicable to Landscape Set</t>
  </si>
  <si>
    <t>Greenway Amenities</t>
  </si>
  <si>
    <t>Logs</t>
  </si>
  <si>
    <t>Length</t>
  </si>
  <si>
    <t>Central Triangle</t>
  </si>
  <si>
    <t>Duffy</t>
  </si>
  <si>
    <t xml:space="preserve">Freestanding </t>
  </si>
  <si>
    <t>TOTAL LF</t>
  </si>
  <si>
    <t>A</t>
  </si>
  <si>
    <t>B</t>
  </si>
  <si>
    <t>C</t>
  </si>
  <si>
    <t>Retaining/sloped</t>
  </si>
  <si>
    <t>Mulch</t>
  </si>
  <si>
    <t>Basebid</t>
  </si>
  <si>
    <t>DG</t>
  </si>
  <si>
    <t>Steelheader</t>
  </si>
  <si>
    <t>TASK 1. MOBILIZATION</t>
  </si>
  <si>
    <t>TASK 2. SITE IMPROVEMENTS, BASE BID AREA</t>
  </si>
  <si>
    <t>TASK 3. YEAR 1 IRRIGATION</t>
  </si>
  <si>
    <t>ADDITIVE BID 1. TRAIL SURFACING UNDER CENTRAL</t>
  </si>
  <si>
    <t>BID ADDITIVE 3. GREENWAY AMENITIES</t>
  </si>
  <si>
    <t>ADDITIVE BID 4. BRIDGE ABUTMENTS and BRIDGE SPUR TRAIL</t>
  </si>
  <si>
    <t>BID ADDITIVE 5. DAINTY TRIANGLE PARK</t>
  </si>
  <si>
    <t>ADDITIVE BID 6. BRIDGE</t>
  </si>
  <si>
    <t>ADDITIVE BID 7. Y2 PLANTING</t>
  </si>
  <si>
    <t>ADDITIVE BID 8. Y3 PLANTING</t>
  </si>
  <si>
    <t>ADDITIVES 1-8</t>
  </si>
  <si>
    <t>Year 1 Initiate Irrigation system and Labor, D-S Creek</t>
  </si>
  <si>
    <t>Year 1 Maintenance Labor</t>
  </si>
  <si>
    <t>TASK 4. Y1 PLANT INSTALLATION</t>
  </si>
  <si>
    <t>Small Poles (Live material: Cottonwood and Willow)</t>
  </si>
  <si>
    <t>Large Poles (Live material: Cottonwood)</t>
  </si>
  <si>
    <t>Seeding Disturbed Areas (include seed cost)</t>
  </si>
  <si>
    <t>15 Gallon Tree Installation</t>
  </si>
  <si>
    <t>TP4 Tree/TB4/1G Installation</t>
  </si>
  <si>
    <t>5 Gallon Installation</t>
  </si>
  <si>
    <t>D-40 Pot Installation</t>
  </si>
  <si>
    <t>Plugs/D16/SC Installation</t>
  </si>
  <si>
    <t>15 Gallon Tree (Procure and Install)</t>
  </si>
  <si>
    <t>5 Gallon Shrub (Procure and Install)</t>
  </si>
  <si>
    <t>1 Gallon Shrub (Procure and Install)</t>
  </si>
  <si>
    <t>4-inch Pot Groundcover (Procure and Install)</t>
  </si>
  <si>
    <t>Small Poles (Live Materials: Cottonwood and Willow)</t>
  </si>
  <si>
    <t>TP4 Tree/TB4/1G Install</t>
  </si>
  <si>
    <t>D-40 Pot Install</t>
  </si>
  <si>
    <t>Plugs/D16/SC Install</t>
  </si>
  <si>
    <t>Bid Cost</t>
  </si>
  <si>
    <t>BASE BID and MAINTENANCE FOR ADDITIVE 1-3</t>
  </si>
  <si>
    <t>Irrigation System Extension / Adjustments (Sungold Park)</t>
  </si>
  <si>
    <t>Year 1 Watering Labor and Water, Restoration area</t>
  </si>
  <si>
    <t>Year 2 Maintenance and Watering Labor and Water</t>
  </si>
  <si>
    <t>Year 3 Maintenance and Watering Labor and Water</t>
  </si>
  <si>
    <t>TASK 5. MAINTENANCE &amp; MANAGEMENT BASE BID</t>
  </si>
  <si>
    <t>ADDITIVE BID 2. DEER CREEK TO SAND CREEK</t>
  </si>
  <si>
    <t>Year 1 Maintenance and Watering Labor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</si>
</sst>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721 BT"/>
      <family val="2"/>
    </font>
    <font>
      <b/>
      <sz val="10"/>
      <name val="Swis721 BT"/>
      <family val="2"/>
    </font>
    <font>
      <i/>
      <sz val="10"/>
      <name val="Swis721 BT"/>
      <family val="2"/>
    </font>
    <font>
      <b/>
      <sz val="12"/>
      <name val="Swis721 B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indexed="72"/>
      <name val="Verdana"/>
      <family val="2"/>
    </font>
    <font>
      <sz val="10"/>
      <name val="Swis721 BT"/>
    </font>
    <font>
      <b/>
      <sz val="11"/>
      <name val="Swis721 BT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168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30" xfId="0" applyBorder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7" xfId="0" applyBorder="1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" fontId="0" fillId="0" borderId="7" xfId="0" applyNumberForma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5" fontId="7" fillId="0" borderId="7" xfId="0" applyNumberFormat="1" applyFont="1" applyFill="1" applyBorder="1" applyAlignment="1">
      <alignment wrapText="1"/>
    </xf>
    <xf numFmtId="0" fontId="0" fillId="0" borderId="7" xfId="0" applyFill="1" applyBorder="1" applyAlignment="1">
      <alignment vertical="center" wrapText="1"/>
    </xf>
    <xf numFmtId="1" fontId="0" fillId="0" borderId="7" xfId="0" applyNumberFormat="1" applyFill="1" applyBorder="1" applyAlignment="1">
      <alignment vertical="center"/>
    </xf>
    <xf numFmtId="165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7" fillId="0" borderId="7" xfId="0" applyFont="1" applyFill="1" applyBorder="1" applyAlignment="1">
      <alignment wrapText="1"/>
    </xf>
    <xf numFmtId="2" fontId="0" fillId="0" borderId="0" xfId="0" applyNumberFormat="1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Fill="1" applyBorder="1"/>
    <xf numFmtId="1" fontId="0" fillId="0" borderId="0" xfId="0" applyNumberFormat="1"/>
    <xf numFmtId="0" fontId="7" fillId="0" borderId="0" xfId="0" applyFont="1" applyAlignment="1">
      <alignment wrapText="1"/>
    </xf>
    <xf numFmtId="0" fontId="0" fillId="0" borderId="7" xfId="0" applyFill="1" applyBorder="1"/>
    <xf numFmtId="1" fontId="0" fillId="0" borderId="7" xfId="0" applyNumberFormat="1" applyFill="1" applyBorder="1"/>
    <xf numFmtId="0" fontId="7" fillId="0" borderId="7" xfId="0" applyFont="1" applyBorder="1"/>
    <xf numFmtId="0" fontId="7" fillId="0" borderId="0" xfId="0" applyFont="1" applyFill="1" applyBorder="1"/>
    <xf numFmtId="3" fontId="0" fillId="0" borderId="0" xfId="0" applyNumberFormat="1"/>
    <xf numFmtId="0" fontId="7" fillId="0" borderId="3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/>
    <xf numFmtId="1" fontId="0" fillId="0" borderId="0" xfId="0" applyNumberFormat="1" applyBorder="1"/>
    <xf numFmtId="0" fontId="0" fillId="7" borderId="0" xfId="0" applyFill="1"/>
    <xf numFmtId="0" fontId="7" fillId="7" borderId="0" xfId="0" applyFont="1" applyFill="1"/>
    <xf numFmtId="0" fontId="7" fillId="0" borderId="0" xfId="0" applyFont="1" applyFill="1"/>
    <xf numFmtId="0" fontId="0" fillId="0" borderId="0" xfId="0" applyAlignment="1">
      <alignment horizontal="center"/>
    </xf>
    <xf numFmtId="3" fontId="0" fillId="8" borderId="0" xfId="0" applyNumberFormat="1" applyFill="1"/>
    <xf numFmtId="0" fontId="0" fillId="5" borderId="0" xfId="0" applyFill="1"/>
    <xf numFmtId="0" fontId="6" fillId="0" borderId="0" xfId="0" applyFont="1"/>
    <xf numFmtId="3" fontId="2" fillId="0" borderId="0" xfId="0" applyNumberFormat="1" applyFont="1" applyProtection="1">
      <protection locked="0"/>
    </xf>
    <xf numFmtId="0" fontId="2" fillId="0" borderId="3" xfId="0" applyFont="1" applyBorder="1" applyProtection="1">
      <protection locked="0"/>
    </xf>
    <xf numFmtId="0" fontId="14" fillId="2" borderId="4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14" fillId="2" borderId="40" xfId="0" applyFont="1" applyFill="1" applyBorder="1" applyProtection="1"/>
    <xf numFmtId="164" fontId="14" fillId="2" borderId="41" xfId="0" applyNumberFormat="1" applyFont="1" applyFill="1" applyBorder="1" applyProtection="1"/>
    <xf numFmtId="0" fontId="3" fillId="0" borderId="10" xfId="0" applyFont="1" applyBorder="1" applyProtection="1"/>
    <xf numFmtId="0" fontId="3" fillId="0" borderId="9" xfId="0" applyFont="1" applyBorder="1" applyProtection="1"/>
    <xf numFmtId="164" fontId="3" fillId="0" borderId="11" xfId="0" applyNumberFormat="1" applyFont="1" applyBorder="1" applyProtection="1"/>
    <xf numFmtId="164" fontId="3" fillId="0" borderId="12" xfId="0" applyNumberFormat="1" applyFont="1" applyBorder="1" applyProtection="1"/>
    <xf numFmtId="0" fontId="2" fillId="3" borderId="15" xfId="0" applyFont="1" applyFill="1" applyBorder="1" applyProtection="1"/>
    <xf numFmtId="164" fontId="2" fillId="3" borderId="18" xfId="0" applyNumberFormat="1" applyFont="1" applyFill="1" applyBorder="1" applyProtection="1"/>
    <xf numFmtId="0" fontId="2" fillId="0" borderId="15" xfId="0" applyFont="1" applyBorder="1" applyProtection="1"/>
    <xf numFmtId="164" fontId="2" fillId="0" borderId="14" xfId="0" applyNumberFormat="1" applyFont="1" applyBorder="1" applyProtection="1"/>
    <xf numFmtId="164" fontId="3" fillId="0" borderId="18" xfId="0" applyNumberFormat="1" applyFont="1" applyBorder="1" applyProtection="1"/>
    <xf numFmtId="164" fontId="2" fillId="0" borderId="31" xfId="0" applyNumberFormat="1" applyFont="1" applyBorder="1" applyProtection="1"/>
    <xf numFmtId="0" fontId="2" fillId="0" borderId="2" xfId="0" applyFont="1" applyBorder="1" applyProtection="1"/>
    <xf numFmtId="164" fontId="2" fillId="0" borderId="0" xfId="0" applyNumberFormat="1" applyFont="1" applyBorder="1" applyProtection="1"/>
    <xf numFmtId="164" fontId="3" fillId="0" borderId="20" xfId="0" applyNumberFormat="1" applyFont="1" applyBorder="1" applyProtection="1"/>
    <xf numFmtId="164" fontId="2" fillId="0" borderId="27" xfId="0" applyNumberFormat="1" applyFont="1" applyBorder="1" applyProtection="1"/>
    <xf numFmtId="164" fontId="3" fillId="0" borderId="28" xfId="0" applyNumberFormat="1" applyFont="1" applyBorder="1" applyProtection="1"/>
    <xf numFmtId="0" fontId="2" fillId="3" borderId="27" xfId="0" applyFont="1" applyFill="1" applyBorder="1" applyProtection="1"/>
    <xf numFmtId="164" fontId="2" fillId="3" borderId="28" xfId="0" applyNumberFormat="1" applyFont="1" applyFill="1" applyBorder="1" applyProtection="1"/>
    <xf numFmtId="0" fontId="2" fillId="0" borderId="0" xfId="0" applyFont="1" applyBorder="1" applyProtection="1"/>
    <xf numFmtId="164" fontId="3" fillId="0" borderId="42" xfId="0" applyNumberFormat="1" applyFont="1" applyBorder="1" applyProtection="1"/>
    <xf numFmtId="0" fontId="2" fillId="6" borderId="15" xfId="0" applyFont="1" applyFill="1" applyBorder="1" applyProtection="1"/>
    <xf numFmtId="164" fontId="2" fillId="6" borderId="27" xfId="0" applyNumberFormat="1" applyFont="1" applyFill="1" applyBorder="1" applyProtection="1"/>
    <xf numFmtId="164" fontId="3" fillId="6" borderId="28" xfId="0" applyNumberFormat="1" applyFont="1" applyFill="1" applyBorder="1" applyProtection="1"/>
    <xf numFmtId="0" fontId="2" fillId="6" borderId="24" xfId="0" applyFont="1" applyFill="1" applyBorder="1" applyProtection="1"/>
    <xf numFmtId="0" fontId="2" fillId="6" borderId="43" xfId="0" applyFont="1" applyFill="1" applyBorder="1" applyProtection="1"/>
    <xf numFmtId="164" fontId="2" fillId="6" borderId="44" xfId="0" applyNumberFormat="1" applyFont="1" applyFill="1" applyBorder="1" applyProtection="1"/>
    <xf numFmtId="164" fontId="3" fillId="6" borderId="29" xfId="0" applyNumberFormat="1" applyFont="1" applyFill="1" applyBorder="1" applyProtection="1"/>
    <xf numFmtId="0" fontId="2" fillId="0" borderId="0" xfId="0" applyFont="1" applyProtection="1"/>
    <xf numFmtId="0" fontId="2" fillId="3" borderId="10" xfId="0" applyFont="1" applyFill="1" applyBorder="1" applyProtection="1"/>
    <xf numFmtId="0" fontId="2" fillId="3" borderId="37" xfId="0" applyFont="1" applyFill="1" applyBorder="1" applyProtection="1"/>
    <xf numFmtId="164" fontId="2" fillId="3" borderId="38" xfId="0" applyNumberFormat="1" applyFont="1" applyFill="1" applyBorder="1" applyProtection="1"/>
    <xf numFmtId="0" fontId="2" fillId="0" borderId="24" xfId="0" applyFont="1" applyBorder="1" applyProtection="1"/>
    <xf numFmtId="164" fontId="2" fillId="0" borderId="22" xfId="0" applyNumberFormat="1" applyFont="1" applyBorder="1" applyProtection="1"/>
    <xf numFmtId="0" fontId="2" fillId="6" borderId="29" xfId="0" applyFont="1" applyFill="1" applyBorder="1" applyProtection="1"/>
    <xf numFmtId="164" fontId="5" fillId="0" borderId="0" xfId="0" applyNumberFormat="1" applyFont="1" applyProtection="1"/>
    <xf numFmtId="0" fontId="2" fillId="0" borderId="16" xfId="0" applyFont="1" applyBorder="1" applyProtection="1"/>
    <xf numFmtId="164" fontId="2" fillId="0" borderId="17" xfId="0" applyNumberFormat="1" applyFont="1" applyBorder="1" applyProtection="1"/>
    <xf numFmtId="3" fontId="2" fillId="6" borderId="16" xfId="0" applyNumberFormat="1" applyFont="1" applyFill="1" applyBorder="1" applyProtection="1"/>
    <xf numFmtId="0" fontId="2" fillId="6" borderId="16" xfId="0" applyFont="1" applyFill="1" applyBorder="1" applyProtection="1"/>
    <xf numFmtId="0" fontId="2" fillId="4" borderId="10" xfId="0" applyFont="1" applyFill="1" applyBorder="1" applyProtection="1"/>
    <xf numFmtId="0" fontId="2" fillId="4" borderId="9" xfId="0" applyFont="1" applyFill="1" applyBorder="1" applyProtection="1"/>
    <xf numFmtId="164" fontId="2" fillId="4" borderId="11" xfId="0" applyNumberFormat="1" applyFont="1" applyFill="1" applyBorder="1" applyProtection="1"/>
    <xf numFmtId="164" fontId="2" fillId="4" borderId="12" xfId="0" applyNumberFormat="1" applyFont="1" applyFill="1" applyBorder="1" applyProtection="1"/>
    <xf numFmtId="0" fontId="2" fillId="0" borderId="23" xfId="0" applyFont="1" applyBorder="1" applyProtection="1"/>
    <xf numFmtId="164" fontId="2" fillId="0" borderId="25" xfId="0" applyNumberFormat="1" applyFont="1" applyBorder="1" applyProtection="1"/>
    <xf numFmtId="164" fontId="3" fillId="0" borderId="26" xfId="0" applyNumberFormat="1" applyFont="1" applyBorder="1" applyProtection="1"/>
    <xf numFmtId="0" fontId="4" fillId="0" borderId="0" xfId="0" applyFont="1" applyProtection="1"/>
    <xf numFmtId="164" fontId="2" fillId="0" borderId="0" xfId="0" applyNumberFormat="1" applyFont="1" applyProtection="1"/>
    <xf numFmtId="164" fontId="3" fillId="0" borderId="0" xfId="0" applyNumberFormat="1" applyFont="1" applyProtection="1"/>
    <xf numFmtId="3" fontId="2" fillId="0" borderId="16" xfId="0" applyNumberFormat="1" applyFont="1" applyBorder="1" applyProtection="1"/>
    <xf numFmtId="0" fontId="2" fillId="6" borderId="23" xfId="0" applyFont="1" applyFill="1" applyBorder="1" applyProtection="1"/>
    <xf numFmtId="164" fontId="2" fillId="0" borderId="3" xfId="0" applyNumberFormat="1" applyFont="1" applyBorder="1" applyProtection="1"/>
    <xf numFmtId="0" fontId="2" fillId="0" borderId="3" xfId="0" applyFont="1" applyBorder="1" applyProtection="1"/>
    <xf numFmtId="0" fontId="3" fillId="0" borderId="3" xfId="0" applyFont="1" applyBorder="1" applyAlignment="1" applyProtection="1">
      <alignment horizontal="right"/>
    </xf>
    <xf numFmtId="164" fontId="3" fillId="0" borderId="6" xfId="0" applyNumberFormat="1" applyFont="1" applyBorder="1" applyProtection="1"/>
    <xf numFmtId="0" fontId="3" fillId="0" borderId="0" xfId="0" applyFont="1" applyAlignment="1" applyProtection="1">
      <alignment horizontal="right"/>
    </xf>
    <xf numFmtId="0" fontId="2" fillId="0" borderId="17" xfId="0" applyFont="1" applyBorder="1" applyProtection="1"/>
    <xf numFmtId="3" fontId="2" fillId="0" borderId="17" xfId="0" applyNumberFormat="1" applyFont="1" applyBorder="1" applyProtection="1"/>
    <xf numFmtId="0" fontId="2" fillId="0" borderId="25" xfId="0" applyFont="1" applyBorder="1" applyProtection="1"/>
    <xf numFmtId="3" fontId="2" fillId="0" borderId="25" xfId="0" applyNumberFormat="1" applyFont="1" applyBorder="1" applyProtection="1"/>
    <xf numFmtId="0" fontId="14" fillId="2" borderId="39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9" fontId="13" fillId="0" borderId="0" xfId="1" applyFont="1" applyProtection="1">
      <protection locked="0"/>
    </xf>
    <xf numFmtId="0" fontId="2" fillId="3" borderId="19" xfId="0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164" fontId="2" fillId="0" borderId="33" xfId="0" applyNumberFormat="1" applyFont="1" applyBorder="1" applyProtection="1">
      <protection locked="0"/>
    </xf>
    <xf numFmtId="164" fontId="2" fillId="0" borderId="34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3" borderId="13" xfId="0" applyFont="1" applyFill="1" applyBorder="1" applyProtection="1">
      <protection locked="0"/>
    </xf>
    <xf numFmtId="164" fontId="2" fillId="0" borderId="45" xfId="0" applyNumberFormat="1" applyFont="1" applyBorder="1" applyProtection="1">
      <protection locked="0"/>
    </xf>
    <xf numFmtId="164" fontId="2" fillId="6" borderId="13" xfId="0" applyNumberFormat="1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164" fontId="2" fillId="6" borderId="21" xfId="0" applyNumberFormat="1" applyFont="1" applyFill="1" applyBorder="1" applyProtection="1">
      <protection locked="0"/>
    </xf>
    <xf numFmtId="0" fontId="2" fillId="3" borderId="35" xfId="0" applyFont="1" applyFill="1" applyBorder="1" applyProtection="1">
      <protection locked="0"/>
    </xf>
    <xf numFmtId="164" fontId="2" fillId="3" borderId="9" xfId="0" applyNumberFormat="1" applyFont="1" applyFill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0" fontId="2" fillId="4" borderId="35" xfId="0" applyFont="1" applyFill="1" applyBorder="1" applyProtection="1">
      <protection locked="0"/>
    </xf>
    <xf numFmtId="164" fontId="2" fillId="4" borderId="9" xfId="0" applyNumberFormat="1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2" fillId="0" borderId="5" xfId="0" applyFont="1" applyBorder="1" applyProtection="1">
      <protection locked="0"/>
    </xf>
    <xf numFmtId="164" fontId="2" fillId="0" borderId="19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</cellXfs>
  <cellStyles count="3">
    <cellStyle name="Normal" xfId="0" builtinId="0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A292-AF5B-4427-8FFD-93375ABB6792}">
  <sheetPr>
    <tabColor rgb="FFFFFF00"/>
  </sheetPr>
  <dimension ref="A1:AB103"/>
  <sheetViews>
    <sheetView tabSelected="1" view="pageBreakPreview" zoomScaleNormal="20" zoomScaleSheetLayoutView="100" workbookViewId="0">
      <selection activeCell="B34" sqref="B34"/>
    </sheetView>
  </sheetViews>
  <sheetFormatPr defaultColWidth="9.140625" defaultRowHeight="12.75"/>
  <cols>
    <col min="1" max="1" width="55" style="2" customWidth="1"/>
    <col min="2" max="2" width="13.140625" style="2" customWidth="1"/>
    <col min="3" max="3" width="11.140625" style="128" bestFit="1" customWidth="1"/>
    <col min="4" max="4" width="8.140625" style="108" customWidth="1"/>
    <col min="5" max="5" width="13.28515625" style="128" customWidth="1"/>
    <col min="6" max="6" width="17.140625" style="129" customWidth="1"/>
    <col min="7" max="7" width="7.85546875" style="2" customWidth="1"/>
    <col min="8" max="8" width="9.140625" style="2"/>
    <col min="9" max="9" width="19.42578125" style="2" customWidth="1"/>
    <col min="10" max="10" width="17.42578125" style="2" customWidth="1"/>
    <col min="11" max="11" width="16.7109375" style="2" customWidth="1"/>
    <col min="12" max="12" width="10.7109375" style="2" bestFit="1" customWidth="1"/>
    <col min="13" max="16384" width="9.140625" style="2"/>
  </cols>
  <sheetData>
    <row r="1" spans="1:12" ht="16.5" thickTop="1" thickBot="1">
      <c r="A1" s="141" t="s">
        <v>225</v>
      </c>
      <c r="B1" s="73"/>
      <c r="C1" s="80"/>
      <c r="D1" s="80"/>
      <c r="E1" s="80"/>
      <c r="F1" s="81">
        <f>+F3+F6+F14+F18+F32</f>
        <v>0</v>
      </c>
      <c r="H1" s="142"/>
      <c r="J1" s="75"/>
    </row>
    <row r="2" spans="1:12" s="1" customFormat="1" ht="13.5" thickTop="1">
      <c r="A2" s="143" t="s">
        <v>8</v>
      </c>
      <c r="B2" s="144"/>
      <c r="C2" s="82" t="s">
        <v>9</v>
      </c>
      <c r="D2" s="83" t="s">
        <v>3</v>
      </c>
      <c r="E2" s="84" t="s">
        <v>224</v>
      </c>
      <c r="F2" s="85" t="s">
        <v>68</v>
      </c>
      <c r="I2" s="2"/>
      <c r="J2" s="75"/>
      <c r="K2" s="2"/>
      <c r="L2" s="145"/>
    </row>
    <row r="3" spans="1:12">
      <c r="A3" s="146" t="s">
        <v>194</v>
      </c>
      <c r="B3" s="147"/>
      <c r="C3" s="86"/>
      <c r="D3" s="86"/>
      <c r="E3" s="86"/>
      <c r="F3" s="87">
        <f>E4</f>
        <v>0</v>
      </c>
      <c r="L3" s="75"/>
    </row>
    <row r="4" spans="1:12">
      <c r="A4" s="148" t="s">
        <v>10</v>
      </c>
      <c r="B4" s="149"/>
      <c r="C4" s="88" t="s">
        <v>0</v>
      </c>
      <c r="D4" s="88">
        <v>1</v>
      </c>
      <c r="E4" s="89">
        <f>D4*B4</f>
        <v>0</v>
      </c>
      <c r="F4" s="90"/>
      <c r="I4" s="75"/>
    </row>
    <row r="5" spans="1:12">
      <c r="A5" s="148"/>
      <c r="B5" s="150"/>
      <c r="C5" s="88"/>
      <c r="D5" s="88"/>
      <c r="E5" s="91"/>
      <c r="F5" s="90"/>
      <c r="I5" s="75"/>
    </row>
    <row r="6" spans="1:12">
      <c r="A6" s="146" t="s">
        <v>195</v>
      </c>
      <c r="B6" s="147"/>
      <c r="C6" s="86"/>
      <c r="D6" s="86"/>
      <c r="E6" s="86"/>
      <c r="F6" s="87">
        <f>+SUM(E7:E12)</f>
        <v>0</v>
      </c>
    </row>
    <row r="7" spans="1:12">
      <c r="A7" s="148" t="s">
        <v>11</v>
      </c>
      <c r="B7" s="149"/>
      <c r="C7" s="88" t="s">
        <v>0</v>
      </c>
      <c r="D7" s="88">
        <v>1</v>
      </c>
      <c r="E7" s="89">
        <f>D7*B7</f>
        <v>0</v>
      </c>
      <c r="F7" s="90"/>
      <c r="H7" s="71"/>
    </row>
    <row r="8" spans="1:12">
      <c r="A8" s="148" t="s">
        <v>173</v>
      </c>
      <c r="B8" s="149"/>
      <c r="C8" s="88" t="s">
        <v>0</v>
      </c>
      <c r="D8" s="88">
        <v>1</v>
      </c>
      <c r="E8" s="89">
        <f>D8*B8</f>
        <v>0</v>
      </c>
      <c r="F8" s="90"/>
      <c r="H8" s="71"/>
    </row>
    <row r="9" spans="1:12">
      <c r="A9" s="148" t="s">
        <v>12</v>
      </c>
      <c r="B9" s="149"/>
      <c r="C9" s="88" t="s">
        <v>2</v>
      </c>
      <c r="D9" s="88">
        <v>1</v>
      </c>
      <c r="E9" s="89">
        <f t="shared" ref="E9:E12" si="0">D9*B9</f>
        <v>0</v>
      </c>
      <c r="F9" s="90"/>
    </row>
    <row r="10" spans="1:12">
      <c r="A10" s="148" t="s">
        <v>13</v>
      </c>
      <c r="B10" s="149"/>
      <c r="C10" s="88" t="s">
        <v>2</v>
      </c>
      <c r="D10" s="88">
        <v>3</v>
      </c>
      <c r="E10" s="89">
        <f t="shared" si="0"/>
        <v>0</v>
      </c>
      <c r="F10" s="90"/>
    </row>
    <row r="11" spans="1:12">
      <c r="A11" s="148" t="s">
        <v>174</v>
      </c>
      <c r="B11" s="149"/>
      <c r="C11" s="88" t="s">
        <v>0</v>
      </c>
      <c r="D11" s="88">
        <v>1</v>
      </c>
      <c r="E11" s="89">
        <f t="shared" si="0"/>
        <v>0</v>
      </c>
      <c r="F11" s="90"/>
    </row>
    <row r="12" spans="1:12">
      <c r="A12" s="148" t="s">
        <v>175</v>
      </c>
      <c r="B12" s="149"/>
      <c r="C12" s="88" t="s">
        <v>2</v>
      </c>
      <c r="D12" s="88">
        <v>1</v>
      </c>
      <c r="E12" s="89">
        <f t="shared" si="0"/>
        <v>0</v>
      </c>
      <c r="F12" s="90"/>
    </row>
    <row r="13" spans="1:12">
      <c r="A13" s="148"/>
      <c r="B13" s="151"/>
      <c r="C13" s="92"/>
      <c r="D13" s="92"/>
      <c r="E13" s="93"/>
      <c r="F13" s="94"/>
    </row>
    <row r="14" spans="1:12">
      <c r="A14" s="146" t="s">
        <v>196</v>
      </c>
      <c r="B14" s="147"/>
      <c r="C14" s="86"/>
      <c r="D14" s="86"/>
      <c r="E14" s="86"/>
      <c r="F14" s="87">
        <f>+SUM(E15:E16)</f>
        <v>0</v>
      </c>
    </row>
    <row r="15" spans="1:12">
      <c r="A15" s="148" t="s">
        <v>226</v>
      </c>
      <c r="B15" s="149"/>
      <c r="C15" s="88" t="s">
        <v>0</v>
      </c>
      <c r="D15" s="88">
        <v>1</v>
      </c>
      <c r="E15" s="95">
        <f>D15*B15</f>
        <v>0</v>
      </c>
      <c r="F15" s="96"/>
    </row>
    <row r="16" spans="1:12">
      <c r="A16" s="148" t="s">
        <v>227</v>
      </c>
      <c r="B16" s="149"/>
      <c r="C16" s="88" t="s">
        <v>0</v>
      </c>
      <c r="D16" s="88">
        <v>1</v>
      </c>
      <c r="E16" s="95">
        <f>D16*B16</f>
        <v>0</v>
      </c>
      <c r="F16" s="96"/>
    </row>
    <row r="17" spans="1:6">
      <c r="A17" s="148"/>
      <c r="B17" s="149"/>
      <c r="C17" s="88"/>
      <c r="D17" s="88"/>
      <c r="E17" s="95"/>
      <c r="F17" s="96"/>
    </row>
    <row r="18" spans="1:6">
      <c r="A18" s="152" t="s">
        <v>207</v>
      </c>
      <c r="B18" s="147"/>
      <c r="C18" s="86"/>
      <c r="D18" s="86"/>
      <c r="E18" s="97"/>
      <c r="F18" s="98">
        <f>+SUM(E19:E30)</f>
        <v>0</v>
      </c>
    </row>
    <row r="19" spans="1:6">
      <c r="A19" s="148" t="s">
        <v>16</v>
      </c>
      <c r="B19" s="149"/>
      <c r="C19" s="88" t="s">
        <v>5</v>
      </c>
      <c r="D19" s="88">
        <v>57910</v>
      </c>
      <c r="E19" s="95">
        <f t="shared" ref="E19:E30" si="1">D19*B19</f>
        <v>0</v>
      </c>
      <c r="F19" s="96"/>
    </row>
    <row r="20" spans="1:6">
      <c r="A20" s="148" t="s">
        <v>17</v>
      </c>
      <c r="B20" s="149"/>
      <c r="C20" s="88" t="s">
        <v>2</v>
      </c>
      <c r="D20" s="88">
        <v>53</v>
      </c>
      <c r="E20" s="95">
        <f t="shared" si="1"/>
        <v>0</v>
      </c>
      <c r="F20" s="96"/>
    </row>
    <row r="21" spans="1:6">
      <c r="A21" s="148" t="s">
        <v>18</v>
      </c>
      <c r="B21" s="149"/>
      <c r="C21" s="88" t="s">
        <v>2</v>
      </c>
      <c r="D21" s="88">
        <v>150</v>
      </c>
      <c r="E21" s="95">
        <f t="shared" si="1"/>
        <v>0</v>
      </c>
      <c r="F21" s="96"/>
    </row>
    <row r="22" spans="1:6">
      <c r="A22" s="148" t="s">
        <v>19</v>
      </c>
      <c r="B22" s="149"/>
      <c r="C22" s="88" t="s">
        <v>2</v>
      </c>
      <c r="D22" s="88">
        <v>328</v>
      </c>
      <c r="E22" s="95">
        <f t="shared" si="1"/>
        <v>0</v>
      </c>
      <c r="F22" s="96"/>
    </row>
    <row r="23" spans="1:6">
      <c r="A23" s="148" t="s">
        <v>23</v>
      </c>
      <c r="B23" s="149"/>
      <c r="C23" s="88" t="s">
        <v>2</v>
      </c>
      <c r="D23" s="88">
        <v>772</v>
      </c>
      <c r="E23" s="95">
        <f t="shared" si="1"/>
        <v>0</v>
      </c>
      <c r="F23" s="96"/>
    </row>
    <row r="24" spans="1:6">
      <c r="A24" s="148" t="s">
        <v>20</v>
      </c>
      <c r="B24" s="149"/>
      <c r="C24" s="88" t="s">
        <v>2</v>
      </c>
      <c r="D24" s="88">
        <v>209</v>
      </c>
      <c r="E24" s="95">
        <f t="shared" si="1"/>
        <v>0</v>
      </c>
      <c r="F24" s="96"/>
    </row>
    <row r="25" spans="1:6">
      <c r="A25" s="148" t="s">
        <v>24</v>
      </c>
      <c r="B25" s="149"/>
      <c r="C25" s="88" t="s">
        <v>2</v>
      </c>
      <c r="D25" s="88">
        <v>2465</v>
      </c>
      <c r="E25" s="95">
        <f t="shared" si="1"/>
        <v>0</v>
      </c>
      <c r="F25" s="96"/>
    </row>
    <row r="26" spans="1:6">
      <c r="A26" s="148" t="s">
        <v>25</v>
      </c>
      <c r="B26" s="149"/>
      <c r="C26" s="88" t="s">
        <v>2</v>
      </c>
      <c r="D26" s="88">
        <v>11902</v>
      </c>
      <c r="E26" s="95">
        <f t="shared" si="1"/>
        <v>0</v>
      </c>
      <c r="F26" s="96"/>
    </row>
    <row r="27" spans="1:6">
      <c r="A27" s="148" t="s">
        <v>208</v>
      </c>
      <c r="B27" s="149"/>
      <c r="C27" s="88" t="s">
        <v>2</v>
      </c>
      <c r="D27" s="88">
        <v>772</v>
      </c>
      <c r="E27" s="95">
        <f t="shared" si="1"/>
        <v>0</v>
      </c>
      <c r="F27" s="96"/>
    </row>
    <row r="28" spans="1:6">
      <c r="A28" s="148" t="s">
        <v>209</v>
      </c>
      <c r="B28" s="149"/>
      <c r="C28" s="88" t="s">
        <v>2</v>
      </c>
      <c r="D28" s="88">
        <v>183</v>
      </c>
      <c r="E28" s="95">
        <f t="shared" si="1"/>
        <v>0</v>
      </c>
      <c r="F28" s="96"/>
    </row>
    <row r="29" spans="1:6">
      <c r="A29" s="148" t="s">
        <v>22</v>
      </c>
      <c r="B29" s="149"/>
      <c r="C29" s="88" t="s">
        <v>0</v>
      </c>
      <c r="D29" s="88">
        <v>1</v>
      </c>
      <c r="E29" s="95">
        <f t="shared" si="1"/>
        <v>0</v>
      </c>
      <c r="F29" s="96"/>
    </row>
    <row r="30" spans="1:6">
      <c r="A30" s="153" t="s">
        <v>210</v>
      </c>
      <c r="B30" s="149"/>
      <c r="C30" s="88" t="s">
        <v>46</v>
      </c>
      <c r="D30" s="88">
        <v>1</v>
      </c>
      <c r="E30" s="95">
        <f t="shared" si="1"/>
        <v>0</v>
      </c>
      <c r="F30" s="96"/>
    </row>
    <row r="31" spans="1:6" ht="13.5" customHeight="1">
      <c r="A31" s="74"/>
      <c r="B31" s="74"/>
      <c r="C31" s="93"/>
      <c r="D31" s="99"/>
      <c r="E31" s="93"/>
      <c r="F31" s="100"/>
    </row>
    <row r="32" spans="1:6">
      <c r="A32" s="152" t="s">
        <v>230</v>
      </c>
      <c r="B32" s="147"/>
      <c r="C32" s="86"/>
      <c r="D32" s="86"/>
      <c r="E32" s="97"/>
      <c r="F32" s="98">
        <f>SUM(E33:E35)</f>
        <v>0</v>
      </c>
    </row>
    <row r="33" spans="1:28" s="155" customFormat="1">
      <c r="A33" s="154" t="s">
        <v>206</v>
      </c>
      <c r="B33" s="149"/>
      <c r="C33" s="101" t="s">
        <v>0</v>
      </c>
      <c r="D33" s="101">
        <v>1</v>
      </c>
      <c r="E33" s="102">
        <f t="shared" ref="E33:E34" si="2">D33*B33</f>
        <v>0</v>
      </c>
      <c r="F33" s="103"/>
      <c r="G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155" customFormat="1">
      <c r="A34" s="154" t="s">
        <v>228</v>
      </c>
      <c r="B34" s="149"/>
      <c r="C34" s="101" t="s">
        <v>0</v>
      </c>
      <c r="D34" s="101">
        <v>1</v>
      </c>
      <c r="E34" s="102">
        <f t="shared" si="2"/>
        <v>0</v>
      </c>
      <c r="F34" s="10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155" customFormat="1" ht="13.5" thickBot="1">
      <c r="A35" s="156" t="s">
        <v>229</v>
      </c>
      <c r="B35" s="149"/>
      <c r="C35" s="104" t="s">
        <v>0</v>
      </c>
      <c r="D35" s="105">
        <v>1</v>
      </c>
      <c r="E35" s="106">
        <f>B35*D35</f>
        <v>0</v>
      </c>
      <c r="F35" s="10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s="155" customFormat="1" ht="14.25" thickTop="1" thickBot="1">
      <c r="A36" s="2"/>
      <c r="B36" s="2"/>
      <c r="C36" s="108"/>
      <c r="D36" s="108"/>
      <c r="E36" s="108"/>
      <c r="F36" s="10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6.5" thickTop="1" thickBot="1">
      <c r="A37" s="141" t="s">
        <v>204</v>
      </c>
      <c r="B37" s="73"/>
      <c r="C37" s="80"/>
      <c r="D37" s="80"/>
      <c r="E37" s="80"/>
      <c r="F37" s="81">
        <f>+F38+F41+F55+F66+F72+F85+F88+F96</f>
        <v>0</v>
      </c>
    </row>
    <row r="38" spans="1:28" ht="13.5" thickTop="1">
      <c r="A38" s="157" t="s">
        <v>197</v>
      </c>
      <c r="B38" s="158"/>
      <c r="C38" s="109"/>
      <c r="D38" s="109"/>
      <c r="E38" s="110"/>
      <c r="F38" s="111">
        <f>+E39</f>
        <v>0</v>
      </c>
    </row>
    <row r="39" spans="1:28" ht="13.5" thickBot="1">
      <c r="A39" s="159" t="s">
        <v>14</v>
      </c>
      <c r="B39" s="149"/>
      <c r="C39" s="112" t="s">
        <v>2</v>
      </c>
      <c r="D39" s="112">
        <v>2</v>
      </c>
      <c r="E39" s="113">
        <f t="shared" ref="E39" si="3">D39*B39</f>
        <v>0</v>
      </c>
      <c r="F39" s="114"/>
    </row>
    <row r="40" spans="1:28" ht="17.25" thickTop="1" thickBot="1">
      <c r="C40" s="108"/>
      <c r="E40" s="108"/>
      <c r="F40" s="115"/>
    </row>
    <row r="41" spans="1:28" ht="13.5" thickTop="1">
      <c r="A41" s="157" t="s">
        <v>231</v>
      </c>
      <c r="B41" s="158"/>
      <c r="C41" s="109"/>
      <c r="D41" s="109"/>
      <c r="E41" s="110"/>
      <c r="F41" s="111">
        <f>+SUM(E42:E50)</f>
        <v>0</v>
      </c>
    </row>
    <row r="42" spans="1:28">
      <c r="A42" s="148" t="s">
        <v>205</v>
      </c>
      <c r="B42" s="149"/>
      <c r="C42" s="88" t="s">
        <v>0</v>
      </c>
      <c r="D42" s="116">
        <v>1</v>
      </c>
      <c r="E42" s="117">
        <f>SUM(D42*B42)</f>
        <v>0</v>
      </c>
      <c r="F42" s="90"/>
    </row>
    <row r="43" spans="1:28">
      <c r="A43" s="148" t="s">
        <v>209</v>
      </c>
      <c r="B43" s="149"/>
      <c r="C43" s="88" t="s">
        <v>2</v>
      </c>
      <c r="D43" s="116">
        <v>72</v>
      </c>
      <c r="E43" s="117">
        <f>SUM(D43*B43)</f>
        <v>0</v>
      </c>
      <c r="F43" s="90"/>
    </row>
    <row r="44" spans="1:28">
      <c r="A44" s="148" t="s">
        <v>22</v>
      </c>
      <c r="B44" s="149"/>
      <c r="C44" s="88" t="s">
        <v>0</v>
      </c>
      <c r="D44" s="116">
        <v>1</v>
      </c>
      <c r="E44" s="117">
        <f>SUM(D44*B44)</f>
        <v>0</v>
      </c>
      <c r="F44" s="90"/>
    </row>
    <row r="45" spans="1:28">
      <c r="A45" s="148" t="s">
        <v>16</v>
      </c>
      <c r="B45" s="149"/>
      <c r="C45" s="88" t="s">
        <v>5</v>
      </c>
      <c r="D45" s="118">
        <v>9833</v>
      </c>
      <c r="E45" s="117">
        <f t="shared" ref="E45:E49" si="4">SUM(D45*B45)</f>
        <v>0</v>
      </c>
      <c r="F45" s="90"/>
    </row>
    <row r="46" spans="1:28">
      <c r="A46" s="148" t="s">
        <v>211</v>
      </c>
      <c r="B46" s="149"/>
      <c r="C46" s="88" t="s">
        <v>2</v>
      </c>
      <c r="D46" s="119">
        <v>18</v>
      </c>
      <c r="E46" s="117">
        <f t="shared" si="4"/>
        <v>0</v>
      </c>
      <c r="F46" s="90"/>
    </row>
    <row r="47" spans="1:28">
      <c r="A47" s="148" t="s">
        <v>212</v>
      </c>
      <c r="B47" s="149"/>
      <c r="C47" s="88" t="s">
        <v>2</v>
      </c>
      <c r="D47" s="119">
        <v>181</v>
      </c>
      <c r="E47" s="117">
        <f t="shared" si="4"/>
        <v>0</v>
      </c>
      <c r="F47" s="90"/>
    </row>
    <row r="48" spans="1:28">
      <c r="A48" s="148" t="s">
        <v>213</v>
      </c>
      <c r="B48" s="149"/>
      <c r="C48" s="88" t="s">
        <v>2</v>
      </c>
      <c r="D48" s="119">
        <v>26</v>
      </c>
      <c r="E48" s="117">
        <f t="shared" si="4"/>
        <v>0</v>
      </c>
      <c r="F48" s="90"/>
    </row>
    <row r="49" spans="1:28">
      <c r="A49" s="148" t="s">
        <v>214</v>
      </c>
      <c r="B49" s="149"/>
      <c r="C49" s="88" t="s">
        <v>2</v>
      </c>
      <c r="D49" s="119">
        <v>578</v>
      </c>
      <c r="E49" s="117">
        <f t="shared" si="4"/>
        <v>0</v>
      </c>
      <c r="F49" s="90"/>
    </row>
    <row r="50" spans="1:28">
      <c r="A50" s="148" t="s">
        <v>215</v>
      </c>
      <c r="B50" s="149"/>
      <c r="C50" s="88" t="s">
        <v>2</v>
      </c>
      <c r="D50" s="119">
        <v>2792</v>
      </c>
      <c r="E50" s="117">
        <f>SUM(D50*B50)</f>
        <v>0</v>
      </c>
      <c r="F50" s="90"/>
    </row>
    <row r="51" spans="1:28" s="155" customFormat="1">
      <c r="A51" s="148" t="s">
        <v>232</v>
      </c>
      <c r="B51" s="149"/>
      <c r="C51" s="88" t="s">
        <v>0</v>
      </c>
      <c r="D51" s="119">
        <v>1</v>
      </c>
      <c r="E51" s="117">
        <f t="shared" ref="E51:E52" si="5">D51*B51</f>
        <v>0</v>
      </c>
      <c r="F51" s="90"/>
      <c r="G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155" customFormat="1">
      <c r="A52" s="154" t="s">
        <v>228</v>
      </c>
      <c r="B52" s="149"/>
      <c r="C52" s="101" t="s">
        <v>0</v>
      </c>
      <c r="D52" s="101">
        <v>1</v>
      </c>
      <c r="E52" s="102">
        <f t="shared" si="5"/>
        <v>0</v>
      </c>
      <c r="F52" s="10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155" customFormat="1" ht="13.5" thickBot="1">
      <c r="A53" s="156" t="s">
        <v>229</v>
      </c>
      <c r="B53" s="149"/>
      <c r="C53" s="104" t="s">
        <v>0</v>
      </c>
      <c r="D53" s="105">
        <v>1</v>
      </c>
      <c r="E53" s="106">
        <f>B53*D53</f>
        <v>0</v>
      </c>
      <c r="F53" s="10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4.25" thickTop="1" thickBot="1">
      <c r="C54" s="108"/>
      <c r="E54" s="108"/>
      <c r="F54" s="108"/>
    </row>
    <row r="55" spans="1:28" ht="13.5" thickTop="1">
      <c r="A55" s="160" t="s">
        <v>198</v>
      </c>
      <c r="B55" s="161"/>
      <c r="C55" s="120"/>
      <c r="D55" s="121"/>
      <c r="E55" s="122"/>
      <c r="F55" s="123">
        <f>+SUM(E56:E64)</f>
        <v>0</v>
      </c>
    </row>
    <row r="56" spans="1:28">
      <c r="A56" s="148" t="s">
        <v>26</v>
      </c>
      <c r="B56" s="149"/>
      <c r="C56" s="88" t="s">
        <v>5</v>
      </c>
      <c r="D56" s="116">
        <v>724</v>
      </c>
      <c r="E56" s="117">
        <f>SUM(D56*B56)</f>
        <v>0</v>
      </c>
      <c r="F56" s="90"/>
    </row>
    <row r="57" spans="1:28">
      <c r="A57" s="162" t="s">
        <v>176</v>
      </c>
      <c r="B57" s="149"/>
      <c r="C57" s="88" t="s">
        <v>5</v>
      </c>
      <c r="D57" s="116">
        <v>1250</v>
      </c>
      <c r="E57" s="117">
        <f>B57*D57</f>
        <v>0</v>
      </c>
      <c r="F57" s="90"/>
    </row>
    <row r="58" spans="1:28">
      <c r="A58" s="148" t="s">
        <v>27</v>
      </c>
      <c r="B58" s="149"/>
      <c r="C58" s="88" t="s">
        <v>28</v>
      </c>
      <c r="D58" s="116">
        <v>5</v>
      </c>
      <c r="E58" s="117">
        <f t="shared" ref="E58:E64" si="6">SUM(D58*B58)</f>
        <v>0</v>
      </c>
      <c r="F58" s="90"/>
    </row>
    <row r="59" spans="1:28">
      <c r="A59" s="148" t="s">
        <v>29</v>
      </c>
      <c r="B59" s="149"/>
      <c r="C59" s="88" t="s">
        <v>28</v>
      </c>
      <c r="D59" s="116">
        <v>2.5</v>
      </c>
      <c r="E59" s="117">
        <f t="shared" si="6"/>
        <v>0</v>
      </c>
      <c r="F59" s="90"/>
    </row>
    <row r="60" spans="1:28">
      <c r="A60" s="148" t="s">
        <v>174</v>
      </c>
      <c r="B60" s="149"/>
      <c r="C60" s="88" t="s">
        <v>1</v>
      </c>
      <c r="D60" s="116">
        <v>84</v>
      </c>
      <c r="E60" s="117">
        <f t="shared" si="6"/>
        <v>0</v>
      </c>
      <c r="F60" s="90"/>
    </row>
    <row r="61" spans="1:28">
      <c r="A61" s="162" t="s">
        <v>30</v>
      </c>
      <c r="B61" s="149"/>
      <c r="C61" s="88" t="s">
        <v>1</v>
      </c>
      <c r="D61" s="116">
        <v>206</v>
      </c>
      <c r="E61" s="117">
        <f t="shared" si="6"/>
        <v>0</v>
      </c>
      <c r="F61" s="90"/>
    </row>
    <row r="62" spans="1:28">
      <c r="A62" s="162" t="s">
        <v>31</v>
      </c>
      <c r="B62" s="149"/>
      <c r="C62" s="88" t="s">
        <v>0</v>
      </c>
      <c r="D62" s="116">
        <v>1</v>
      </c>
      <c r="E62" s="117">
        <f t="shared" si="6"/>
        <v>0</v>
      </c>
      <c r="F62" s="90"/>
    </row>
    <row r="63" spans="1:28">
      <c r="A63" s="148" t="s">
        <v>33</v>
      </c>
      <c r="B63" s="149"/>
      <c r="C63" s="88" t="s">
        <v>1</v>
      </c>
      <c r="D63" s="116">
        <v>24</v>
      </c>
      <c r="E63" s="117">
        <f t="shared" si="6"/>
        <v>0</v>
      </c>
      <c r="F63" s="90"/>
    </row>
    <row r="64" spans="1:28" ht="13.5" thickBot="1">
      <c r="A64" s="159" t="s">
        <v>34</v>
      </c>
      <c r="B64" s="149"/>
      <c r="C64" s="112" t="s">
        <v>1</v>
      </c>
      <c r="D64" s="124">
        <v>81</v>
      </c>
      <c r="E64" s="125">
        <f t="shared" si="6"/>
        <v>0</v>
      </c>
      <c r="F64" s="126"/>
    </row>
    <row r="65" spans="1:6" ht="14.25" thickTop="1" thickBot="1">
      <c r="A65" s="163"/>
      <c r="B65" s="164"/>
      <c r="C65" s="127"/>
      <c r="D65" s="127"/>
      <c r="F65" s="108"/>
    </row>
    <row r="66" spans="1:6" ht="13.5" thickTop="1">
      <c r="A66" s="160" t="s">
        <v>199</v>
      </c>
      <c r="B66" s="161"/>
      <c r="C66" s="120"/>
      <c r="D66" s="121"/>
      <c r="E66" s="122"/>
      <c r="F66" s="123">
        <f>+SUM(E67:E70)</f>
        <v>0</v>
      </c>
    </row>
    <row r="67" spans="1:6">
      <c r="A67" s="162" t="s">
        <v>177</v>
      </c>
      <c r="B67" s="149"/>
      <c r="C67" s="88" t="s">
        <v>5</v>
      </c>
      <c r="D67" s="116">
        <v>850</v>
      </c>
      <c r="E67" s="117">
        <f>B67*D67</f>
        <v>0</v>
      </c>
      <c r="F67" s="90"/>
    </row>
    <row r="68" spans="1:6">
      <c r="A68" s="148" t="s">
        <v>27</v>
      </c>
      <c r="B68" s="149"/>
      <c r="C68" s="88" t="s">
        <v>28</v>
      </c>
      <c r="D68" s="116">
        <v>7</v>
      </c>
      <c r="E68" s="117">
        <f>SUM(D68*B68)</f>
        <v>0</v>
      </c>
      <c r="F68" s="90"/>
    </row>
    <row r="69" spans="1:6">
      <c r="A69" s="148" t="s">
        <v>29</v>
      </c>
      <c r="B69" s="149"/>
      <c r="C69" s="88" t="s">
        <v>28</v>
      </c>
      <c r="D69" s="116">
        <v>5</v>
      </c>
      <c r="E69" s="117">
        <f>SUM(D69*B69)</f>
        <v>0</v>
      </c>
      <c r="F69" s="90"/>
    </row>
    <row r="70" spans="1:6" ht="13.5" thickBot="1">
      <c r="A70" s="159" t="s">
        <v>33</v>
      </c>
      <c r="B70" s="149"/>
      <c r="C70" s="112" t="s">
        <v>1</v>
      </c>
      <c r="D70" s="124">
        <v>36</v>
      </c>
      <c r="E70" s="117">
        <f>SUM(D70*B70)</f>
        <v>0</v>
      </c>
      <c r="F70" s="126"/>
    </row>
    <row r="71" spans="1:6" ht="14.25" thickTop="1" thickBot="1">
      <c r="A71" s="75"/>
      <c r="B71" s="75"/>
      <c r="C71" s="108"/>
    </row>
    <row r="72" spans="1:6" ht="13.5" thickTop="1">
      <c r="A72" s="160" t="s">
        <v>200</v>
      </c>
      <c r="B72" s="161"/>
      <c r="C72" s="120"/>
      <c r="D72" s="121"/>
      <c r="E72" s="122"/>
      <c r="F72" s="123">
        <f>+SUM(E73:E83)</f>
        <v>0</v>
      </c>
    </row>
    <row r="73" spans="1:6">
      <c r="A73" s="148" t="s">
        <v>26</v>
      </c>
      <c r="B73" s="149"/>
      <c r="C73" s="88" t="s">
        <v>5</v>
      </c>
      <c r="D73" s="130">
        <v>2235</v>
      </c>
      <c r="E73" s="117">
        <f>SUM(D73*B73)</f>
        <v>0</v>
      </c>
      <c r="F73" s="90"/>
    </row>
    <row r="74" spans="1:6">
      <c r="A74" s="148" t="s">
        <v>11</v>
      </c>
      <c r="B74" s="149"/>
      <c r="C74" s="88" t="s">
        <v>1</v>
      </c>
      <c r="D74" s="116">
        <v>142</v>
      </c>
      <c r="E74" s="117">
        <f>SUM(D74*B74)</f>
        <v>0</v>
      </c>
      <c r="F74" s="90"/>
    </row>
    <row r="75" spans="1:6">
      <c r="A75" s="162" t="s">
        <v>30</v>
      </c>
      <c r="B75" s="149"/>
      <c r="C75" s="88" t="s">
        <v>1</v>
      </c>
      <c r="D75" s="116">
        <v>19</v>
      </c>
      <c r="E75" s="117">
        <f>SUM(D75*B75)</f>
        <v>0</v>
      </c>
      <c r="F75" s="90"/>
    </row>
    <row r="76" spans="1:6">
      <c r="A76" s="162" t="s">
        <v>35</v>
      </c>
      <c r="B76" s="149"/>
      <c r="C76" s="88" t="s">
        <v>2</v>
      </c>
      <c r="D76" s="116">
        <v>1</v>
      </c>
      <c r="E76" s="117">
        <f>SUM(D76*B76)</f>
        <v>0</v>
      </c>
      <c r="F76" s="90"/>
    </row>
    <row r="77" spans="1:6">
      <c r="A77" s="148" t="s">
        <v>32</v>
      </c>
      <c r="B77" s="149"/>
      <c r="C77" s="88" t="s">
        <v>1</v>
      </c>
      <c r="D77" s="116">
        <v>24</v>
      </c>
      <c r="E77" s="117">
        <f>SUM(D77*B77)</f>
        <v>0</v>
      </c>
      <c r="F77" s="90"/>
    </row>
    <row r="78" spans="1:6">
      <c r="A78" s="148" t="s">
        <v>15</v>
      </c>
      <c r="B78" s="149"/>
      <c r="C78" s="88" t="s">
        <v>0</v>
      </c>
      <c r="D78" s="130">
        <v>3667</v>
      </c>
      <c r="E78" s="117">
        <f>B78*D78</f>
        <v>0</v>
      </c>
      <c r="F78" s="90"/>
    </row>
    <row r="79" spans="1:6">
      <c r="A79" s="148" t="s">
        <v>16</v>
      </c>
      <c r="B79" s="149"/>
      <c r="C79" s="88" t="s">
        <v>5</v>
      </c>
      <c r="D79" s="116">
        <v>3000</v>
      </c>
      <c r="E79" s="117">
        <f>SUM(D79*B79)</f>
        <v>0</v>
      </c>
      <c r="F79" s="90"/>
    </row>
    <row r="80" spans="1:6">
      <c r="A80" s="148" t="s">
        <v>216</v>
      </c>
      <c r="B80" s="149"/>
      <c r="C80" s="88" t="s">
        <v>2</v>
      </c>
      <c r="D80" s="116">
        <v>17</v>
      </c>
      <c r="E80" s="117">
        <f>SUM(D80*B80)</f>
        <v>0</v>
      </c>
      <c r="F80" s="90"/>
    </row>
    <row r="81" spans="1:10">
      <c r="A81" s="148" t="s">
        <v>217</v>
      </c>
      <c r="B81" s="149"/>
      <c r="C81" s="88" t="s">
        <v>2</v>
      </c>
      <c r="D81" s="119">
        <v>18</v>
      </c>
      <c r="E81" s="117">
        <f>SUM(D81*B81)</f>
        <v>0</v>
      </c>
      <c r="F81" s="90"/>
    </row>
    <row r="82" spans="1:10">
      <c r="A82" s="148" t="s">
        <v>218</v>
      </c>
      <c r="B82" s="149"/>
      <c r="C82" s="88" t="s">
        <v>2</v>
      </c>
      <c r="D82" s="119">
        <v>66</v>
      </c>
      <c r="E82" s="117">
        <f>SUM(D82*B82)</f>
        <v>0</v>
      </c>
      <c r="F82" s="90"/>
      <c r="J82" s="75"/>
    </row>
    <row r="83" spans="1:10" ht="13.5" thickBot="1">
      <c r="A83" s="159" t="s">
        <v>219</v>
      </c>
      <c r="B83" s="149"/>
      <c r="C83" s="112" t="s">
        <v>2</v>
      </c>
      <c r="D83" s="131">
        <v>77</v>
      </c>
      <c r="E83" s="125">
        <f>SUM(D83*B83)</f>
        <v>0</v>
      </c>
      <c r="F83" s="126"/>
      <c r="J83" s="75"/>
    </row>
    <row r="84" spans="1:10" ht="14.25" thickTop="1" thickBot="1">
      <c r="A84" s="75"/>
      <c r="B84" s="75"/>
      <c r="C84" s="108"/>
    </row>
    <row r="85" spans="1:10" ht="13.5" thickTop="1">
      <c r="A85" s="160" t="s">
        <v>201</v>
      </c>
      <c r="B85" s="161"/>
      <c r="C85" s="120"/>
      <c r="D85" s="121"/>
      <c r="E85" s="122"/>
      <c r="F85" s="123">
        <v>0</v>
      </c>
    </row>
    <row r="86" spans="1:10" ht="13.5" thickBot="1">
      <c r="A86" s="165" t="s">
        <v>178</v>
      </c>
      <c r="B86" s="72"/>
      <c r="C86" s="132"/>
      <c r="D86" s="133"/>
      <c r="E86" s="134"/>
      <c r="F86" s="135"/>
    </row>
    <row r="87" spans="1:10" ht="14.25" thickTop="1" thickBot="1">
      <c r="E87" s="136"/>
    </row>
    <row r="88" spans="1:10" ht="13.5" thickTop="1">
      <c r="A88" s="160" t="s">
        <v>202</v>
      </c>
      <c r="B88" s="161"/>
      <c r="C88" s="120"/>
      <c r="D88" s="121"/>
      <c r="E88" s="122"/>
      <c r="F88" s="123">
        <f>+SUM(E89:E94)</f>
        <v>0</v>
      </c>
    </row>
    <row r="89" spans="1:10">
      <c r="A89" s="166" t="s">
        <v>220</v>
      </c>
      <c r="B89" s="149"/>
      <c r="C89" s="137" t="s">
        <v>2</v>
      </c>
      <c r="D89" s="137">
        <v>456</v>
      </c>
      <c r="E89" s="117">
        <f t="shared" ref="E89:E94" si="7">D89*B89</f>
        <v>0</v>
      </c>
      <c r="F89" s="90"/>
    </row>
    <row r="90" spans="1:10" ht="13.5" customHeight="1">
      <c r="A90" s="166" t="s">
        <v>22</v>
      </c>
      <c r="B90" s="149"/>
      <c r="C90" s="137" t="s">
        <v>0</v>
      </c>
      <c r="D90" s="137">
        <v>2.25</v>
      </c>
      <c r="E90" s="117">
        <f t="shared" si="7"/>
        <v>0</v>
      </c>
      <c r="F90" s="90"/>
    </row>
    <row r="91" spans="1:10">
      <c r="A91" s="166" t="s">
        <v>16</v>
      </c>
      <c r="B91" s="149"/>
      <c r="C91" s="137" t="s">
        <v>5</v>
      </c>
      <c r="D91" s="138">
        <v>39359</v>
      </c>
      <c r="E91" s="117">
        <f t="shared" si="7"/>
        <v>0</v>
      </c>
      <c r="F91" s="90"/>
    </row>
    <row r="92" spans="1:10">
      <c r="A92" s="166" t="s">
        <v>221</v>
      </c>
      <c r="B92" s="149"/>
      <c r="C92" s="137" t="s">
        <v>2</v>
      </c>
      <c r="D92" s="137">
        <v>1015</v>
      </c>
      <c r="E92" s="117">
        <f t="shared" si="7"/>
        <v>0</v>
      </c>
      <c r="F92" s="90"/>
    </row>
    <row r="93" spans="1:10">
      <c r="A93" s="166" t="s">
        <v>222</v>
      </c>
      <c r="B93" s="149"/>
      <c r="C93" s="137" t="s">
        <v>2</v>
      </c>
      <c r="D93" s="137">
        <v>1761</v>
      </c>
      <c r="E93" s="117">
        <f t="shared" si="7"/>
        <v>0</v>
      </c>
      <c r="F93" s="90"/>
    </row>
    <row r="94" spans="1:10" ht="13.5" thickBot="1">
      <c r="A94" s="167" t="s">
        <v>223</v>
      </c>
      <c r="B94" s="149"/>
      <c r="C94" s="139" t="s">
        <v>2</v>
      </c>
      <c r="D94" s="140">
        <v>15403</v>
      </c>
      <c r="E94" s="125">
        <f t="shared" si="7"/>
        <v>0</v>
      </c>
      <c r="F94" s="126"/>
    </row>
    <row r="95" spans="1:10" ht="14.25" thickTop="1" thickBot="1">
      <c r="E95" s="136"/>
    </row>
    <row r="96" spans="1:10" ht="13.5" thickTop="1">
      <c r="A96" s="160" t="s">
        <v>203</v>
      </c>
      <c r="B96" s="161"/>
      <c r="C96" s="120"/>
      <c r="D96" s="121"/>
      <c r="E96" s="122"/>
      <c r="F96" s="123">
        <f>+SUM(E97:E102)</f>
        <v>0</v>
      </c>
    </row>
    <row r="97" spans="1:6">
      <c r="A97" s="166" t="s">
        <v>21</v>
      </c>
      <c r="B97" s="149"/>
      <c r="C97" s="137" t="s">
        <v>2</v>
      </c>
      <c r="D97" s="137">
        <v>20</v>
      </c>
      <c r="E97" s="117">
        <f t="shared" ref="E97:E98" si="8">D97*B97</f>
        <v>0</v>
      </c>
      <c r="F97" s="90"/>
    </row>
    <row r="98" spans="1:6" ht="13.5" customHeight="1">
      <c r="A98" s="166" t="s">
        <v>22</v>
      </c>
      <c r="B98" s="149"/>
      <c r="C98" s="137" t="s">
        <v>0</v>
      </c>
      <c r="D98" s="137">
        <v>1</v>
      </c>
      <c r="E98" s="117">
        <f t="shared" si="8"/>
        <v>0</v>
      </c>
      <c r="F98" s="90"/>
    </row>
    <row r="99" spans="1:6">
      <c r="A99" s="166" t="s">
        <v>16</v>
      </c>
      <c r="B99" s="149"/>
      <c r="C99" s="137" t="s">
        <v>5</v>
      </c>
      <c r="D99" s="138">
        <v>25272</v>
      </c>
      <c r="E99" s="117">
        <f t="shared" ref="E99:E102" si="9">SUM(D99*B99)</f>
        <v>0</v>
      </c>
      <c r="F99" s="90"/>
    </row>
    <row r="100" spans="1:6">
      <c r="A100" s="166" t="s">
        <v>221</v>
      </c>
      <c r="B100" s="149"/>
      <c r="C100" s="137" t="s">
        <v>2</v>
      </c>
      <c r="D100" s="137">
        <v>811</v>
      </c>
      <c r="E100" s="117">
        <f t="shared" si="9"/>
        <v>0</v>
      </c>
      <c r="F100" s="90"/>
    </row>
    <row r="101" spans="1:6">
      <c r="A101" s="166" t="s">
        <v>222</v>
      </c>
      <c r="B101" s="149"/>
      <c r="C101" s="137" t="s">
        <v>2</v>
      </c>
      <c r="D101" s="137">
        <v>823</v>
      </c>
      <c r="E101" s="117">
        <f t="shared" si="9"/>
        <v>0</v>
      </c>
      <c r="F101" s="90"/>
    </row>
    <row r="102" spans="1:6" ht="13.5" customHeight="1" thickBot="1">
      <c r="A102" s="167" t="s">
        <v>223</v>
      </c>
      <c r="B102" s="149"/>
      <c r="C102" s="139" t="s">
        <v>2</v>
      </c>
      <c r="D102" s="139">
        <v>6422</v>
      </c>
      <c r="E102" s="125">
        <f t="shared" si="9"/>
        <v>0</v>
      </c>
      <c r="F102" s="126"/>
    </row>
    <row r="103" spans="1:6" ht="13.5" thickTop="1"/>
  </sheetData>
  <sheetProtection algorithmName="SHA-512" hashValue="KiyrGJnb9cjgogSmy5shyslkponNbfYxH8mX+AMjaWtasQNYQFdBG17ytvhyTsQx7aZlfS5y/UUe6kKa6a66bA==" saltValue="nUNl1qqLTXLNq5Yn1XstK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5:V173"/>
  <sheetViews>
    <sheetView topLeftCell="A142" workbookViewId="0">
      <selection activeCell="C177" sqref="C177"/>
    </sheetView>
  </sheetViews>
  <sheetFormatPr defaultColWidth="8.85546875" defaultRowHeight="15"/>
  <cols>
    <col min="1" max="1" width="19.42578125" customWidth="1"/>
    <col min="2" max="2" width="47.7109375" customWidth="1"/>
    <col min="3" max="3" width="12.42578125" customWidth="1"/>
    <col min="4" max="4" width="13.28515625" customWidth="1"/>
    <col min="5" max="5" width="13.85546875" customWidth="1"/>
    <col min="6" max="6" width="18.85546875" customWidth="1"/>
    <col min="10" max="10" width="11.7109375" customWidth="1"/>
    <col min="11" max="11" width="27.140625" customWidth="1"/>
    <col min="14" max="14" width="10.85546875" style="23" customWidth="1"/>
    <col min="17" max="17" width="8.85546875" style="23"/>
    <col min="20" max="20" width="8.85546875" style="23"/>
  </cols>
  <sheetData>
    <row r="5" spans="1:22" ht="21">
      <c r="A5" s="23"/>
      <c r="B5" s="11" t="s">
        <v>69</v>
      </c>
      <c r="C5" s="23"/>
      <c r="D5" s="23"/>
      <c r="E5" s="23"/>
      <c r="F5" s="23"/>
      <c r="G5" s="23"/>
      <c r="J5" s="3" t="s">
        <v>85</v>
      </c>
      <c r="K5" s="77" t="s">
        <v>150</v>
      </c>
      <c r="L5" s="77"/>
      <c r="M5" s="77"/>
      <c r="N5" s="77"/>
      <c r="O5" s="78" t="s">
        <v>94</v>
      </c>
      <c r="P5" s="78"/>
      <c r="Q5" s="78"/>
      <c r="R5" s="77" t="s">
        <v>67</v>
      </c>
      <c r="S5" s="77"/>
      <c r="T5" s="77"/>
      <c r="U5" s="8"/>
      <c r="V5" s="8"/>
    </row>
    <row r="6" spans="1:22">
      <c r="A6" s="23"/>
      <c r="B6" s="3" t="s">
        <v>38</v>
      </c>
      <c r="C6" s="3" t="s">
        <v>37</v>
      </c>
      <c r="D6" s="3" t="s">
        <v>40</v>
      </c>
      <c r="E6" s="3" t="s">
        <v>39</v>
      </c>
      <c r="F6" s="3" t="s">
        <v>41</v>
      </c>
      <c r="G6" s="23"/>
      <c r="J6" t="s">
        <v>86</v>
      </c>
      <c r="K6" t="s">
        <v>87</v>
      </c>
      <c r="L6" t="s">
        <v>88</v>
      </c>
      <c r="M6" t="s">
        <v>89</v>
      </c>
      <c r="N6" s="3" t="s">
        <v>151</v>
      </c>
      <c r="O6" s="64" t="s">
        <v>90</v>
      </c>
      <c r="P6" s="64" t="s">
        <v>91</v>
      </c>
      <c r="Q6" s="65" t="s">
        <v>151</v>
      </c>
      <c r="R6" t="s">
        <v>92</v>
      </c>
      <c r="S6" t="s">
        <v>93</v>
      </c>
      <c r="T6" s="66" t="s">
        <v>151</v>
      </c>
      <c r="U6" s="76"/>
      <c r="V6" s="76"/>
    </row>
    <row r="7" spans="1:22" ht="30">
      <c r="A7" s="12" t="s">
        <v>104</v>
      </c>
      <c r="B7" s="52"/>
      <c r="C7" s="52"/>
      <c r="D7" s="52"/>
      <c r="E7" s="52"/>
      <c r="F7" s="52"/>
      <c r="G7" s="46"/>
      <c r="J7">
        <v>3</v>
      </c>
      <c r="K7">
        <v>5</v>
      </c>
      <c r="L7">
        <v>6</v>
      </c>
      <c r="N7" s="8">
        <f>SUM(K7:M7)*$J7</f>
        <v>33</v>
      </c>
      <c r="O7" s="64"/>
      <c r="P7" s="64"/>
      <c r="Q7" s="8">
        <f>SUM(O7:P7)*$J7</f>
        <v>0</v>
      </c>
      <c r="T7" s="8">
        <f>SUM(R7:S7)*$J7</f>
        <v>0</v>
      </c>
      <c r="U7" s="9"/>
      <c r="V7" s="9"/>
    </row>
    <row r="8" spans="1:22">
      <c r="A8" s="23"/>
      <c r="B8" s="23" t="s">
        <v>54</v>
      </c>
      <c r="C8" s="23" t="s">
        <v>36</v>
      </c>
      <c r="D8" s="23">
        <v>4433</v>
      </c>
      <c r="E8" s="23">
        <v>0.3</v>
      </c>
      <c r="F8" s="23">
        <f>D8*E8</f>
        <v>1329.8999999999999</v>
      </c>
      <c r="G8" s="23"/>
      <c r="J8">
        <v>1</v>
      </c>
      <c r="K8">
        <v>8</v>
      </c>
      <c r="L8">
        <v>4</v>
      </c>
      <c r="M8">
        <v>3</v>
      </c>
      <c r="N8" s="8">
        <f t="shared" ref="N8:N10" si="0">SUM(K8:M8)*$J8</f>
        <v>15</v>
      </c>
      <c r="O8" s="64">
        <v>3</v>
      </c>
      <c r="P8" s="64">
        <v>2</v>
      </c>
      <c r="Q8" s="8">
        <f t="shared" ref="Q8:Q10" si="1">SUM(O8:P8)*$J8</f>
        <v>5</v>
      </c>
      <c r="R8">
        <v>1</v>
      </c>
      <c r="S8">
        <v>1</v>
      </c>
      <c r="T8" s="8">
        <f t="shared" ref="T8:T10" si="2">SUM(R8:S8)*$J8</f>
        <v>2</v>
      </c>
      <c r="U8" s="9"/>
      <c r="V8" s="9"/>
    </row>
    <row r="9" spans="1:22">
      <c r="A9" s="23"/>
      <c r="B9" s="23" t="s">
        <v>42</v>
      </c>
      <c r="C9" s="23" t="s">
        <v>43</v>
      </c>
      <c r="D9" s="23">
        <v>6777</v>
      </c>
      <c r="E9" s="23">
        <v>0.5</v>
      </c>
      <c r="F9" s="23">
        <f t="shared" ref="F9:F10" si="3">D9*E9</f>
        <v>3388.5</v>
      </c>
      <c r="G9" s="23"/>
      <c r="J9">
        <v>0.5</v>
      </c>
      <c r="K9">
        <v>8</v>
      </c>
      <c r="L9">
        <v>8</v>
      </c>
      <c r="M9">
        <v>2</v>
      </c>
      <c r="N9" s="8">
        <f t="shared" si="0"/>
        <v>9</v>
      </c>
      <c r="O9" s="64">
        <v>1</v>
      </c>
      <c r="P9" s="64">
        <v>2</v>
      </c>
      <c r="Q9" s="8">
        <f t="shared" si="1"/>
        <v>1.5</v>
      </c>
      <c r="R9">
        <v>1</v>
      </c>
      <c r="S9">
        <v>1</v>
      </c>
      <c r="T9" s="8">
        <f t="shared" si="2"/>
        <v>1</v>
      </c>
      <c r="U9" s="9"/>
      <c r="V9" s="9"/>
    </row>
    <row r="10" spans="1:22">
      <c r="A10" s="23"/>
      <c r="B10" s="23" t="s">
        <v>44</v>
      </c>
      <c r="C10" s="23" t="s">
        <v>43</v>
      </c>
      <c r="D10" s="23">
        <v>319</v>
      </c>
      <c r="E10" s="23">
        <v>0.5</v>
      </c>
      <c r="F10" s="23">
        <f t="shared" si="3"/>
        <v>159.5</v>
      </c>
      <c r="G10" s="23"/>
      <c r="J10">
        <v>0.25</v>
      </c>
      <c r="K10">
        <v>10</v>
      </c>
      <c r="L10">
        <v>8</v>
      </c>
      <c r="M10">
        <v>1</v>
      </c>
      <c r="N10" s="8">
        <f t="shared" si="0"/>
        <v>4.75</v>
      </c>
      <c r="O10" s="64">
        <v>1</v>
      </c>
      <c r="P10" s="64">
        <v>1</v>
      </c>
      <c r="Q10" s="8">
        <f t="shared" si="1"/>
        <v>0.5</v>
      </c>
      <c r="R10">
        <v>1</v>
      </c>
      <c r="T10" s="8">
        <f t="shared" si="2"/>
        <v>0.25</v>
      </c>
      <c r="U10" s="9"/>
      <c r="V10" s="9"/>
    </row>
    <row r="11" spans="1:22">
      <c r="A11" s="23"/>
      <c r="B11" s="23" t="s">
        <v>45</v>
      </c>
      <c r="C11" s="23" t="s">
        <v>43</v>
      </c>
      <c r="D11" s="23">
        <v>200</v>
      </c>
      <c r="E11" s="23">
        <v>0.5</v>
      </c>
      <c r="F11" s="23">
        <f t="shared" ref="F11:F16" si="4">D11*E11</f>
        <v>100</v>
      </c>
      <c r="G11" s="23"/>
      <c r="M11" s="10" t="s">
        <v>7</v>
      </c>
      <c r="N11" s="8">
        <f>SUM(N7:N10)</f>
        <v>61.75</v>
      </c>
      <c r="Q11" s="8">
        <f>SUM(Q7:Q10)</f>
        <v>7</v>
      </c>
      <c r="T11" s="8">
        <f>SUM(T7:T10)</f>
        <v>3.25</v>
      </c>
      <c r="U11" s="8"/>
      <c r="V11" s="8"/>
    </row>
    <row r="12" spans="1:22">
      <c r="A12" s="23"/>
      <c r="B12" s="23" t="s">
        <v>65</v>
      </c>
      <c r="C12" s="23" t="s">
        <v>36</v>
      </c>
      <c r="D12" s="23">
        <v>3600</v>
      </c>
      <c r="E12" s="23">
        <v>0.5</v>
      </c>
      <c r="F12" s="23">
        <f t="shared" si="4"/>
        <v>1800</v>
      </c>
      <c r="G12" s="23" t="s">
        <v>66</v>
      </c>
    </row>
    <row r="13" spans="1:22">
      <c r="A13" s="23"/>
      <c r="B13" s="23" t="s">
        <v>47</v>
      </c>
      <c r="C13" s="23" t="s">
        <v>46</v>
      </c>
      <c r="D13" s="23">
        <v>651</v>
      </c>
      <c r="E13" s="23">
        <v>0.5</v>
      </c>
      <c r="F13" s="23">
        <f t="shared" si="4"/>
        <v>325.5</v>
      </c>
      <c r="G13" s="23"/>
    </row>
    <row r="14" spans="1:22">
      <c r="A14" s="23"/>
      <c r="B14" s="23" t="s">
        <v>48</v>
      </c>
      <c r="C14" s="23" t="s">
        <v>36</v>
      </c>
      <c r="D14" s="23">
        <v>280</v>
      </c>
      <c r="E14" s="23">
        <v>0.75</v>
      </c>
      <c r="F14" s="23">
        <f t="shared" si="4"/>
        <v>210</v>
      </c>
      <c r="G14" s="23" t="s">
        <v>49</v>
      </c>
    </row>
    <row r="15" spans="1:22">
      <c r="A15" s="23"/>
      <c r="B15" s="23" t="s">
        <v>50</v>
      </c>
      <c r="C15" s="23" t="s">
        <v>46</v>
      </c>
      <c r="D15" s="23">
        <v>380</v>
      </c>
      <c r="E15" s="23">
        <v>0.5</v>
      </c>
      <c r="F15" s="23">
        <f t="shared" si="4"/>
        <v>190</v>
      </c>
      <c r="G15" s="23"/>
    </row>
    <row r="16" spans="1:22">
      <c r="A16" s="23"/>
      <c r="B16" s="4" t="s">
        <v>51</v>
      </c>
      <c r="C16" s="4" t="s">
        <v>36</v>
      </c>
      <c r="D16" s="4">
        <v>152</v>
      </c>
      <c r="E16" s="4">
        <v>0.75</v>
      </c>
      <c r="F16" s="4">
        <f t="shared" si="4"/>
        <v>114</v>
      </c>
      <c r="G16" s="4" t="s">
        <v>52</v>
      </c>
    </row>
    <row r="17" spans="1:7">
      <c r="A17" s="23"/>
      <c r="B17" s="23"/>
      <c r="C17" s="23"/>
      <c r="D17" s="23"/>
      <c r="E17" s="23"/>
      <c r="F17" s="53">
        <f>SUM(F8:F16)</f>
        <v>7617.4</v>
      </c>
      <c r="G17" s="23"/>
    </row>
    <row r="18" spans="1:7" ht="30">
      <c r="A18" s="12" t="s">
        <v>105</v>
      </c>
      <c r="B18" s="46"/>
      <c r="C18" s="46"/>
      <c r="D18" s="46"/>
      <c r="E18" s="46"/>
      <c r="F18" s="46"/>
      <c r="G18" s="46"/>
    </row>
    <row r="19" spans="1:7">
      <c r="A19" s="25"/>
      <c r="B19" s="23" t="s">
        <v>53</v>
      </c>
      <c r="C19" s="23" t="s">
        <v>36</v>
      </c>
      <c r="D19" s="23">
        <v>5868</v>
      </c>
      <c r="E19" s="23">
        <v>0.3</v>
      </c>
      <c r="F19" s="23">
        <f>D19*E19</f>
        <v>1760.3999999999999</v>
      </c>
      <c r="G19" s="23" t="s">
        <v>64</v>
      </c>
    </row>
    <row r="20" spans="1:7">
      <c r="A20" s="25"/>
      <c r="B20" s="23" t="s">
        <v>61</v>
      </c>
      <c r="C20" s="23" t="s">
        <v>46</v>
      </c>
      <c r="D20" s="23">
        <v>4710</v>
      </c>
      <c r="E20" s="23">
        <v>0.5</v>
      </c>
      <c r="F20" s="23">
        <f>D20*E20</f>
        <v>2355</v>
      </c>
      <c r="G20" s="23" t="s">
        <v>62</v>
      </c>
    </row>
    <row r="21" spans="1:7">
      <c r="A21" s="4"/>
      <c r="B21" s="23" t="s">
        <v>63</v>
      </c>
      <c r="C21" s="23" t="s">
        <v>36</v>
      </c>
      <c r="D21" s="23">
        <v>1884</v>
      </c>
      <c r="E21" s="23">
        <v>0.75</v>
      </c>
      <c r="F21" s="23">
        <f>D21*E21</f>
        <v>1413</v>
      </c>
      <c r="G21" s="23"/>
    </row>
    <row r="22" spans="1:7">
      <c r="A22" s="23"/>
      <c r="B22" s="23"/>
      <c r="C22" s="23"/>
      <c r="D22" s="23"/>
      <c r="E22" s="23"/>
      <c r="F22" s="3">
        <f>SUM(F19:F21)</f>
        <v>5528.4</v>
      </c>
      <c r="G22" s="23"/>
    </row>
    <row r="23" spans="1:7" ht="30">
      <c r="A23" s="12" t="s">
        <v>137</v>
      </c>
      <c r="B23" s="46"/>
      <c r="C23" s="46"/>
      <c r="D23" s="46"/>
      <c r="E23" s="46"/>
      <c r="F23" s="46"/>
      <c r="G23" s="46"/>
    </row>
    <row r="24" spans="1:7">
      <c r="A24" s="23"/>
      <c r="B24" s="23" t="s">
        <v>55</v>
      </c>
      <c r="C24" s="23" t="s">
        <v>46</v>
      </c>
      <c r="D24" s="23">
        <v>313</v>
      </c>
      <c r="E24" s="23">
        <v>0.5</v>
      </c>
      <c r="F24" s="23">
        <f>D24*E24</f>
        <v>156.5</v>
      </c>
      <c r="G24" s="23"/>
    </row>
    <row r="25" spans="1:7">
      <c r="A25" s="23"/>
      <c r="B25" s="23" t="s">
        <v>57</v>
      </c>
      <c r="C25" s="23" t="s">
        <v>36</v>
      </c>
      <c r="D25" s="23">
        <v>110</v>
      </c>
      <c r="E25" s="23">
        <v>0.75</v>
      </c>
      <c r="F25" s="23">
        <f>D25*E25</f>
        <v>82.5</v>
      </c>
      <c r="G25" s="23" t="s">
        <v>56</v>
      </c>
    </row>
    <row r="26" spans="1:7">
      <c r="A26" s="23"/>
      <c r="B26" s="23" t="s">
        <v>58</v>
      </c>
      <c r="C26" s="23" t="s">
        <v>43</v>
      </c>
      <c r="D26" s="23">
        <v>3750</v>
      </c>
      <c r="E26" s="23">
        <v>0.5</v>
      </c>
      <c r="F26" s="23">
        <f>D26*E26</f>
        <v>1875</v>
      </c>
      <c r="G26" s="23"/>
    </row>
    <row r="27" spans="1:7" ht="13.5" customHeight="1">
      <c r="A27" s="23"/>
      <c r="B27" s="23" t="s">
        <v>59</v>
      </c>
      <c r="C27" s="23" t="s">
        <v>36</v>
      </c>
      <c r="D27" s="23">
        <v>1500</v>
      </c>
      <c r="E27" s="23">
        <v>1</v>
      </c>
      <c r="F27" s="23">
        <f>D27*E27</f>
        <v>1500</v>
      </c>
      <c r="G27" s="23" t="s">
        <v>60</v>
      </c>
    </row>
    <row r="28" spans="1:7">
      <c r="A28" s="23"/>
      <c r="B28" s="23"/>
      <c r="C28" s="23"/>
      <c r="D28" s="23"/>
      <c r="E28" s="23"/>
      <c r="F28" s="3">
        <f>SUM(F24:F27)</f>
        <v>3614</v>
      </c>
      <c r="G28" s="23"/>
    </row>
    <row r="29" spans="1:7">
      <c r="A29" s="52" t="s">
        <v>138</v>
      </c>
      <c r="B29" s="46"/>
      <c r="C29" s="46"/>
      <c r="D29" s="46"/>
      <c r="E29" s="46"/>
      <c r="F29" s="46"/>
      <c r="G29" s="46"/>
    </row>
    <row r="30" spans="1:7">
      <c r="A30" s="23"/>
      <c r="B30" s="23" t="s">
        <v>95</v>
      </c>
      <c r="C30" s="23" t="s">
        <v>36</v>
      </c>
      <c r="D30" s="23">
        <v>1637</v>
      </c>
      <c r="E30" s="23">
        <v>0.5</v>
      </c>
      <c r="F30" s="23">
        <f>E30*D30</f>
        <v>818.5</v>
      </c>
      <c r="G30" s="23"/>
    </row>
    <row r="31" spans="1:7">
      <c r="A31" s="23"/>
      <c r="B31" s="23" t="s">
        <v>96</v>
      </c>
      <c r="C31" s="23" t="s">
        <v>36</v>
      </c>
      <c r="D31" s="23">
        <f>176.87+248+200</f>
        <v>624.87</v>
      </c>
      <c r="E31" s="23">
        <v>0.75</v>
      </c>
      <c r="F31" s="23">
        <f>D31*E31</f>
        <v>468.65250000000003</v>
      </c>
      <c r="G31" s="23"/>
    </row>
    <row r="32" spans="1:7" s="23" customFormat="1"/>
    <row r="33" spans="1:7" s="23" customFormat="1">
      <c r="F33" s="3">
        <f>SUM(F30:F32)</f>
        <v>1287.1525000000001</v>
      </c>
    </row>
    <row r="34" spans="1:7" s="23" customFormat="1" ht="30">
      <c r="A34" s="12" t="s">
        <v>139</v>
      </c>
      <c r="B34" s="46"/>
      <c r="C34" s="46"/>
      <c r="D34" s="46"/>
      <c r="E34" s="46"/>
      <c r="F34" s="46"/>
      <c r="G34" s="52"/>
    </row>
    <row r="35" spans="1:7" s="23" customFormat="1">
      <c r="B35" s="47" t="s">
        <v>140</v>
      </c>
      <c r="C35" s="47" t="s">
        <v>36</v>
      </c>
      <c r="D35" s="68">
        <v>9960</v>
      </c>
      <c r="E35" s="47">
        <v>0.3</v>
      </c>
      <c r="F35" s="23">
        <f>D35*E35</f>
        <v>2988</v>
      </c>
    </row>
    <row r="36" spans="1:7" s="23" customFormat="1">
      <c r="A36" s="6"/>
      <c r="B36" s="6"/>
      <c r="C36" s="6"/>
      <c r="D36" s="6"/>
      <c r="E36" s="6"/>
      <c r="F36" s="6"/>
      <c r="G36" s="6"/>
    </row>
    <row r="37" spans="1:7" s="23" customFormat="1">
      <c r="A37" s="3" t="s">
        <v>141</v>
      </c>
    </row>
    <row r="38" spans="1:7" s="23" customFormat="1">
      <c r="A38" s="55"/>
      <c r="B38" s="6" t="s">
        <v>142</v>
      </c>
      <c r="C38" s="6" t="s">
        <v>43</v>
      </c>
      <c r="D38" s="6">
        <v>358</v>
      </c>
      <c r="E38" s="6">
        <v>0.5</v>
      </c>
      <c r="F38" s="6">
        <f>D38*E38</f>
        <v>179</v>
      </c>
      <c r="G38" s="6"/>
    </row>
    <row r="39" spans="1:7" s="23" customFormat="1">
      <c r="A39" s="3" t="s">
        <v>143</v>
      </c>
    </row>
    <row r="40" spans="1:7" s="23" customFormat="1">
      <c r="A40" s="3"/>
      <c r="B40" s="23" t="s">
        <v>144</v>
      </c>
      <c r="C40" s="23" t="s">
        <v>43</v>
      </c>
      <c r="D40" s="54">
        <v>1173</v>
      </c>
      <c r="E40" s="23">
        <v>0.5</v>
      </c>
      <c r="F40" s="23">
        <f>D40*E40</f>
        <v>586.5</v>
      </c>
    </row>
    <row r="41" spans="1:7">
      <c r="A41" s="23"/>
      <c r="B41" s="23"/>
      <c r="C41" s="23"/>
      <c r="D41" s="23"/>
      <c r="E41" s="23"/>
      <c r="F41" s="23"/>
      <c r="G41" s="23"/>
    </row>
    <row r="42" spans="1:7" s="23" customFormat="1"/>
    <row r="43" spans="1:7" s="23" customFormat="1"/>
    <row r="45" spans="1:7" ht="21">
      <c r="B45" s="11" t="s">
        <v>43</v>
      </c>
    </row>
    <row r="46" spans="1:7">
      <c r="B46" s="3" t="s">
        <v>97</v>
      </c>
      <c r="C46" s="3" t="s">
        <v>37</v>
      </c>
      <c r="D46" s="3" t="s">
        <v>40</v>
      </c>
      <c r="E46" s="3" t="s">
        <v>39</v>
      </c>
      <c r="F46" s="3" t="s">
        <v>41</v>
      </c>
    </row>
    <row r="47" spans="1:7">
      <c r="B47" s="3"/>
      <c r="C47" s="17"/>
      <c r="D47" s="17"/>
      <c r="E47" s="17"/>
      <c r="F47" s="17"/>
    </row>
    <row r="48" spans="1:7" ht="30">
      <c r="A48" s="12" t="s">
        <v>104</v>
      </c>
      <c r="B48" s="24" t="s">
        <v>99</v>
      </c>
      <c r="C48" s="24" t="s">
        <v>43</v>
      </c>
      <c r="D48" s="44">
        <f>7454-147</f>
        <v>7307</v>
      </c>
      <c r="E48" s="24">
        <v>0.33</v>
      </c>
      <c r="F48" s="27">
        <f>E48*D48</f>
        <v>2411.31</v>
      </c>
      <c r="G48" t="s">
        <v>121</v>
      </c>
    </row>
    <row r="49" spans="1:7" s="23" customFormat="1">
      <c r="A49" s="25"/>
      <c r="B49" s="26" t="s">
        <v>113</v>
      </c>
      <c r="C49" s="26" t="s">
        <v>43</v>
      </c>
      <c r="D49" s="32">
        <v>0.45829999999999999</v>
      </c>
      <c r="E49" s="32">
        <v>1452</v>
      </c>
      <c r="F49" s="33">
        <f>E49*D49</f>
        <v>665.45159999999998</v>
      </c>
    </row>
    <row r="50" spans="1:7" s="23" customFormat="1">
      <c r="A50" s="25"/>
      <c r="B50" s="26"/>
      <c r="C50" s="26"/>
      <c r="D50" s="32"/>
      <c r="E50" s="32"/>
      <c r="F50" s="33"/>
    </row>
    <row r="51" spans="1:7">
      <c r="B51" s="16"/>
      <c r="C51" s="16"/>
      <c r="D51" s="16"/>
      <c r="E51" s="16"/>
      <c r="F51" s="20"/>
    </row>
    <row r="52" spans="1:7" ht="45">
      <c r="A52" s="14" t="s">
        <v>106</v>
      </c>
      <c r="B52" s="15" t="s">
        <v>109</v>
      </c>
      <c r="C52" s="15" t="s">
        <v>43</v>
      </c>
      <c r="D52" s="15">
        <v>3748</v>
      </c>
      <c r="E52" s="15">
        <v>0.33</v>
      </c>
      <c r="F52" s="19">
        <f>E52*D52</f>
        <v>1236.8400000000001</v>
      </c>
    </row>
    <row r="53" spans="1:7">
      <c r="A53" s="22"/>
      <c r="B53" s="18" t="s">
        <v>110</v>
      </c>
      <c r="C53" s="18" t="s">
        <v>43</v>
      </c>
      <c r="D53" s="32">
        <v>0.45829999999999999</v>
      </c>
      <c r="E53" s="32">
        <v>769</v>
      </c>
      <c r="F53" s="33">
        <f>D53*E53</f>
        <v>352.43270000000001</v>
      </c>
    </row>
    <row r="54" spans="1:7">
      <c r="A54" s="13"/>
      <c r="B54" s="16"/>
      <c r="C54" s="16"/>
      <c r="D54" s="16"/>
      <c r="E54" s="16"/>
      <c r="F54" s="20"/>
    </row>
    <row r="55" spans="1:7" ht="30">
      <c r="A55" s="12" t="s">
        <v>107</v>
      </c>
      <c r="B55" s="15"/>
      <c r="C55" s="29"/>
      <c r="D55" s="29"/>
      <c r="E55" s="29"/>
      <c r="F55" s="19">
        <f>E55*D55</f>
        <v>0</v>
      </c>
    </row>
    <row r="56" spans="1:7">
      <c r="A56" s="13"/>
      <c r="C56" s="16"/>
      <c r="D56" s="16"/>
      <c r="E56" s="16"/>
      <c r="F56" s="20"/>
    </row>
    <row r="57" spans="1:7" ht="30">
      <c r="A57" s="12" t="s">
        <v>108</v>
      </c>
      <c r="B57" s="15" t="s">
        <v>99</v>
      </c>
      <c r="C57" s="15" t="s">
        <v>43</v>
      </c>
      <c r="D57" s="29">
        <v>147</v>
      </c>
      <c r="E57" s="15">
        <v>0.33</v>
      </c>
      <c r="F57" s="19">
        <f>E57*D57</f>
        <v>48.510000000000005</v>
      </c>
      <c r="G57" t="s">
        <v>114</v>
      </c>
    </row>
    <row r="58" spans="1:7">
      <c r="A58" s="31"/>
      <c r="B58" s="32" t="s">
        <v>115</v>
      </c>
      <c r="C58" s="29" t="s">
        <v>43</v>
      </c>
      <c r="D58" s="32">
        <v>0.45829999999999999</v>
      </c>
      <c r="E58" s="32">
        <f>22+12</f>
        <v>34</v>
      </c>
      <c r="F58" s="33">
        <f>E58*D58</f>
        <v>15.5822</v>
      </c>
    </row>
    <row r="59" spans="1:7" s="23" customFormat="1" ht="30">
      <c r="A59" s="31"/>
      <c r="B59" s="32" t="s">
        <v>119</v>
      </c>
      <c r="C59" s="43" t="s">
        <v>100</v>
      </c>
      <c r="D59" s="32">
        <v>3.6659999999999999</v>
      </c>
      <c r="E59" s="32">
        <v>30</v>
      </c>
      <c r="F59" s="33">
        <f>E59*D59</f>
        <v>109.98</v>
      </c>
    </row>
    <row r="60" spans="1:7" s="23" customFormat="1">
      <c r="A60" s="31"/>
      <c r="B60" s="32" t="s">
        <v>120</v>
      </c>
      <c r="C60" s="43" t="s">
        <v>43</v>
      </c>
      <c r="D60" s="32">
        <f>D67</f>
        <v>1.02</v>
      </c>
      <c r="E60" s="32">
        <v>2</v>
      </c>
      <c r="F60" s="33">
        <f>E60*D60</f>
        <v>2.04</v>
      </c>
    </row>
    <row r="61" spans="1:7" ht="42" customHeight="1">
      <c r="A61" s="34"/>
      <c r="B61" s="30"/>
      <c r="C61" s="35"/>
      <c r="D61" s="35"/>
      <c r="E61" s="35"/>
      <c r="F61" s="36"/>
    </row>
    <row r="62" spans="1:7" ht="45" customHeight="1">
      <c r="A62" s="37" t="s">
        <v>103</v>
      </c>
      <c r="B62" s="45" t="s">
        <v>153</v>
      </c>
      <c r="C62" s="38" t="s">
        <v>100</v>
      </c>
      <c r="D62" s="29"/>
      <c r="E62" s="29"/>
      <c r="F62" s="39">
        <v>443</v>
      </c>
      <c r="G62" t="s">
        <v>152</v>
      </c>
    </row>
    <row r="63" spans="1:7" ht="45" customHeight="1">
      <c r="A63" s="40"/>
      <c r="B63" s="21" t="s">
        <v>6</v>
      </c>
      <c r="C63" s="41" t="s">
        <v>100</v>
      </c>
      <c r="D63" s="32">
        <f>3.14*1*1</f>
        <v>3.14</v>
      </c>
      <c r="E63" s="32">
        <v>120</v>
      </c>
      <c r="F63" s="33">
        <f>E63*D63</f>
        <v>376.8</v>
      </c>
      <c r="G63" t="s">
        <v>154</v>
      </c>
    </row>
    <row r="64" spans="1:7">
      <c r="A64" s="30"/>
      <c r="B64" s="35"/>
      <c r="C64" s="35"/>
      <c r="D64" s="35"/>
      <c r="E64" s="35"/>
      <c r="F64" s="36"/>
    </row>
    <row r="65" spans="1:10" ht="31.5" customHeight="1">
      <c r="A65" s="42" t="s">
        <v>102</v>
      </c>
      <c r="B65" s="29" t="s">
        <v>99</v>
      </c>
      <c r="C65" s="29" t="s">
        <v>43</v>
      </c>
      <c r="D65" s="29">
        <v>1174</v>
      </c>
      <c r="E65" s="29">
        <v>0.33</v>
      </c>
      <c r="F65" s="39">
        <v>387.42</v>
      </c>
    </row>
    <row r="66" spans="1:10" ht="31.5" customHeight="1">
      <c r="A66" s="31"/>
      <c r="B66" s="21" t="s">
        <v>111</v>
      </c>
      <c r="C66" s="41" t="s">
        <v>43</v>
      </c>
      <c r="D66" s="32">
        <v>0.45829999999999999</v>
      </c>
      <c r="E66" s="32">
        <v>362</v>
      </c>
      <c r="F66" s="33">
        <f>E66*D66</f>
        <v>165.90459999999999</v>
      </c>
      <c r="G66" t="s">
        <v>116</v>
      </c>
    </row>
    <row r="67" spans="1:10" s="23" customFormat="1" ht="31.5" customHeight="1">
      <c r="A67" s="31"/>
      <c r="B67" s="28" t="s">
        <v>112</v>
      </c>
      <c r="C67" s="41" t="s">
        <v>43</v>
      </c>
      <c r="D67" s="32">
        <f>1.02</f>
        <v>1.02</v>
      </c>
      <c r="E67" s="32">
        <f>2*4</f>
        <v>8</v>
      </c>
      <c r="F67" s="33">
        <f>E67*D67</f>
        <v>8.16</v>
      </c>
      <c r="G67" s="23" t="s">
        <v>117</v>
      </c>
    </row>
    <row r="68" spans="1:10">
      <c r="A68" s="30"/>
      <c r="B68" s="35"/>
      <c r="C68" s="35"/>
      <c r="D68" s="35"/>
      <c r="E68" s="35"/>
      <c r="F68" s="36"/>
    </row>
    <row r="69" spans="1:10" ht="30">
      <c r="A69" s="42" t="s">
        <v>101</v>
      </c>
      <c r="B69" s="29" t="s">
        <v>98</v>
      </c>
      <c r="C69" s="29" t="s">
        <v>43</v>
      </c>
      <c r="D69" s="29">
        <v>1065</v>
      </c>
      <c r="E69" s="29">
        <f>5/12</f>
        <v>0.41666666666666669</v>
      </c>
      <c r="F69" s="39">
        <f>E69*D69</f>
        <v>443.75</v>
      </c>
      <c r="G69" s="30"/>
      <c r="H69" s="30" t="s">
        <v>118</v>
      </c>
      <c r="I69" s="30"/>
      <c r="J69" s="30"/>
    </row>
    <row r="70" spans="1:10">
      <c r="A70" s="30"/>
      <c r="B70" s="30"/>
      <c r="C70" s="30"/>
      <c r="D70" s="30"/>
      <c r="E70" s="30"/>
      <c r="F70" s="30"/>
    </row>
    <row r="75" spans="1:10" ht="21">
      <c r="A75" s="23"/>
      <c r="B75" s="11" t="s">
        <v>122</v>
      </c>
      <c r="C75" s="23"/>
      <c r="D75" s="23"/>
      <c r="E75" s="23"/>
      <c r="F75" s="23"/>
    </row>
    <row r="76" spans="1:10" ht="16.5" customHeight="1">
      <c r="A76" s="23"/>
      <c r="B76" s="3" t="s">
        <v>97</v>
      </c>
      <c r="C76" s="3" t="s">
        <v>4</v>
      </c>
      <c r="D76" s="3" t="s">
        <v>40</v>
      </c>
      <c r="E76" s="3" t="s">
        <v>39</v>
      </c>
      <c r="F76" s="49" t="s">
        <v>125</v>
      </c>
    </row>
    <row r="78" spans="1:10" ht="30">
      <c r="A78" s="12" t="s">
        <v>104</v>
      </c>
      <c r="B78" s="46" t="s">
        <v>123</v>
      </c>
      <c r="C78" s="46">
        <v>1</v>
      </c>
      <c r="D78" s="46">
        <v>3</v>
      </c>
      <c r="E78" s="46">
        <v>50</v>
      </c>
      <c r="F78" s="46">
        <f>E78*D78*C78</f>
        <v>150</v>
      </c>
    </row>
    <row r="79" spans="1:10">
      <c r="A79" s="25"/>
      <c r="B79" s="47" t="s">
        <v>127</v>
      </c>
      <c r="D79">
        <v>191</v>
      </c>
      <c r="E79">
        <v>0.5</v>
      </c>
      <c r="F79" s="48">
        <f>E79*D79</f>
        <v>95.5</v>
      </c>
    </row>
    <row r="80" spans="1:10">
      <c r="A80" s="25"/>
    </row>
    <row r="81" spans="1:8" ht="30">
      <c r="A81" s="12" t="s">
        <v>105</v>
      </c>
      <c r="B81" s="46" t="s">
        <v>124</v>
      </c>
      <c r="C81" s="46">
        <v>1</v>
      </c>
      <c r="D81" s="46">
        <v>5</v>
      </c>
      <c r="E81" s="46">
        <v>50</v>
      </c>
      <c r="F81" s="46">
        <f>E81*D81*C81</f>
        <v>250</v>
      </c>
      <c r="G81" t="s">
        <v>126</v>
      </c>
    </row>
    <row r="86" spans="1:8" ht="21">
      <c r="A86" s="23"/>
      <c r="B86" s="11" t="s">
        <v>132</v>
      </c>
      <c r="C86" s="23"/>
      <c r="D86" s="23"/>
      <c r="E86" s="23"/>
      <c r="F86" s="23"/>
    </row>
    <row r="87" spans="1:8" ht="18" customHeight="1">
      <c r="A87" s="23"/>
      <c r="B87" s="3" t="s">
        <v>97</v>
      </c>
      <c r="C87" s="3" t="s">
        <v>129</v>
      </c>
      <c r="D87" s="3" t="s">
        <v>40</v>
      </c>
      <c r="E87" s="3" t="s">
        <v>39</v>
      </c>
      <c r="F87" s="49" t="s">
        <v>131</v>
      </c>
    </row>
    <row r="89" spans="1:8" ht="30">
      <c r="A89" s="12" t="s">
        <v>104</v>
      </c>
      <c r="B89" s="46" t="s">
        <v>128</v>
      </c>
      <c r="C89" s="46" t="s">
        <v>130</v>
      </c>
      <c r="D89" s="46"/>
      <c r="E89" s="46"/>
      <c r="F89" s="46">
        <v>10</v>
      </c>
    </row>
    <row r="90" spans="1:8" s="23" customFormat="1">
      <c r="A90" s="25"/>
      <c r="B90" s="47" t="s">
        <v>133</v>
      </c>
      <c r="C90" s="4" t="s">
        <v>130</v>
      </c>
      <c r="D90" s="4"/>
      <c r="E90" s="4"/>
      <c r="F90" s="4">
        <v>26</v>
      </c>
    </row>
    <row r="91" spans="1:8">
      <c r="A91" s="25"/>
      <c r="B91" s="4"/>
      <c r="C91" s="4"/>
      <c r="D91" s="4"/>
      <c r="E91" s="4"/>
      <c r="F91" s="4"/>
    </row>
    <row r="92" spans="1:8">
      <c r="A92" s="25"/>
    </row>
    <row r="93" spans="1:8" ht="30">
      <c r="A93" s="12" t="s">
        <v>105</v>
      </c>
      <c r="B93" s="50"/>
      <c r="C93" s="50"/>
      <c r="D93" s="46"/>
      <c r="E93" s="46"/>
      <c r="F93" s="50"/>
      <c r="G93" s="23"/>
      <c r="H93" s="23"/>
    </row>
    <row r="94" spans="1:8" s="23" customFormat="1">
      <c r="A94" s="25"/>
      <c r="B94" s="47"/>
      <c r="C94" s="47"/>
      <c r="D94" s="4"/>
      <c r="E94" s="4"/>
      <c r="F94" s="47"/>
    </row>
    <row r="95" spans="1:8" s="23" customFormat="1">
      <c r="A95" s="25"/>
      <c r="B95" s="47"/>
      <c r="C95" s="47"/>
      <c r="D95" s="4"/>
      <c r="E95" s="4"/>
      <c r="F95" s="47"/>
    </row>
    <row r="96" spans="1:8">
      <c r="B96" s="47"/>
      <c r="C96" s="47"/>
      <c r="F96" s="47"/>
    </row>
    <row r="97" spans="1:7" ht="30">
      <c r="A97" s="12" t="s">
        <v>107</v>
      </c>
      <c r="B97" s="50"/>
      <c r="C97" s="50"/>
      <c r="D97" s="46"/>
      <c r="E97" s="46"/>
      <c r="F97" s="50"/>
    </row>
    <row r="99" spans="1:7" ht="33" customHeight="1">
      <c r="A99" s="42" t="s">
        <v>102</v>
      </c>
      <c r="B99" s="46" t="s">
        <v>135</v>
      </c>
      <c r="C99" s="46" t="s">
        <v>134</v>
      </c>
      <c r="D99" s="50">
        <v>3.5</v>
      </c>
      <c r="E99" s="50">
        <v>15</v>
      </c>
      <c r="F99" s="51">
        <f>E99*D99/27</f>
        <v>1.9444444444444444</v>
      </c>
      <c r="G99" t="s">
        <v>136</v>
      </c>
    </row>
    <row r="100" spans="1:7">
      <c r="A100" t="s">
        <v>161</v>
      </c>
      <c r="B100" t="s">
        <v>162</v>
      </c>
      <c r="C100" t="s">
        <v>134</v>
      </c>
      <c r="D100">
        <v>504</v>
      </c>
      <c r="E100">
        <v>0.5</v>
      </c>
      <c r="F100">
        <v>10</v>
      </c>
    </row>
    <row r="101" spans="1:7">
      <c r="F101" s="48">
        <f>SUM(F99:F100)</f>
        <v>11.944444444444445</v>
      </c>
    </row>
    <row r="104" spans="1:7" ht="21">
      <c r="A104" s="11" t="s">
        <v>145</v>
      </c>
      <c r="B104" s="23"/>
      <c r="C104" s="23"/>
      <c r="D104" s="23"/>
      <c r="E104" s="23"/>
      <c r="F104" s="23"/>
    </row>
    <row r="105" spans="1:7">
      <c r="A105" s="23"/>
      <c r="B105" s="55" t="s">
        <v>37</v>
      </c>
      <c r="C105" s="55" t="s">
        <v>40</v>
      </c>
      <c r="D105" s="55" t="s">
        <v>39</v>
      </c>
      <c r="E105" s="55" t="s">
        <v>41</v>
      </c>
      <c r="F105" s="55" t="s">
        <v>149</v>
      </c>
    </row>
    <row r="106" spans="1:7" ht="30">
      <c r="A106" s="12" t="s">
        <v>104</v>
      </c>
      <c r="B106" s="23"/>
      <c r="C106" s="23"/>
      <c r="D106" s="23"/>
      <c r="E106" s="23"/>
      <c r="F106" s="23"/>
    </row>
    <row r="107" spans="1:7">
      <c r="A107" s="23"/>
      <c r="B107" s="23" t="s">
        <v>146</v>
      </c>
      <c r="C107" s="23">
        <f>922+840+2551+3418+1587</f>
        <v>9318</v>
      </c>
      <c r="D107" s="23">
        <v>1.5</v>
      </c>
      <c r="E107" s="23">
        <f>C107*D107</f>
        <v>13977</v>
      </c>
      <c r="F107" s="48">
        <f>E107/27</f>
        <v>517.66666666666663</v>
      </c>
    </row>
    <row r="108" spans="1:7">
      <c r="A108" s="4"/>
      <c r="B108" s="4" t="s">
        <v>147</v>
      </c>
      <c r="C108" s="4">
        <v>3067</v>
      </c>
      <c r="D108" s="4">
        <v>1</v>
      </c>
      <c r="E108" s="4">
        <f>C108*D108</f>
        <v>3067</v>
      </c>
      <c r="F108" s="48">
        <f t="shared" ref="F108:F109" si="5">E108/27</f>
        <v>113.5925925925926</v>
      </c>
    </row>
    <row r="109" spans="1:7" s="23" customFormat="1">
      <c r="A109" s="4"/>
      <c r="B109" s="4"/>
      <c r="C109" s="4"/>
      <c r="D109" s="56" t="s">
        <v>148</v>
      </c>
      <c r="E109" s="7">
        <f>SUM(E107:E108)</f>
        <v>17044</v>
      </c>
      <c r="F109" s="62">
        <f t="shared" si="5"/>
        <v>631.25925925925924</v>
      </c>
    </row>
    <row r="110" spans="1:7" s="23" customFormat="1">
      <c r="A110" s="4"/>
      <c r="B110" s="4"/>
      <c r="C110" s="4"/>
      <c r="D110" s="57"/>
      <c r="E110" s="4"/>
      <c r="F110" s="63"/>
    </row>
    <row r="111" spans="1:7" ht="30">
      <c r="A111" s="12" t="s">
        <v>105</v>
      </c>
      <c r="B111" s="46"/>
      <c r="C111" s="46"/>
      <c r="D111" s="58"/>
      <c r="E111" s="46"/>
      <c r="F111" s="48"/>
    </row>
    <row r="112" spans="1:7">
      <c r="A112" s="23"/>
      <c r="B112" s="23" t="s">
        <v>146</v>
      </c>
      <c r="C112" s="23">
        <f>3626+369+683</f>
        <v>4678</v>
      </c>
      <c r="D112" s="59">
        <v>1.5</v>
      </c>
      <c r="E112" s="23">
        <f>C112*D112</f>
        <v>7017</v>
      </c>
      <c r="F112" s="48">
        <f>E112/27</f>
        <v>259.88888888888891</v>
      </c>
    </row>
    <row r="113" spans="1:6">
      <c r="A113" s="47"/>
      <c r="B113" s="47" t="s">
        <v>147</v>
      </c>
      <c r="C113" s="47">
        <v>173</v>
      </c>
      <c r="D113" s="60">
        <v>1</v>
      </c>
      <c r="E113" s="47">
        <f>C113*D113</f>
        <v>173</v>
      </c>
      <c r="F113" s="48">
        <f t="shared" ref="F113:F114" si="6">E113/27</f>
        <v>6.4074074074074074</v>
      </c>
    </row>
    <row r="114" spans="1:6" s="23" customFormat="1">
      <c r="A114" s="47"/>
      <c r="B114" s="47"/>
      <c r="C114" s="47"/>
      <c r="D114" s="61" t="s">
        <v>148</v>
      </c>
      <c r="E114" s="53">
        <f>SUM(E112:E113)</f>
        <v>7190</v>
      </c>
      <c r="F114" s="62">
        <f t="shared" si="6"/>
        <v>266.2962962962963</v>
      </c>
    </row>
    <row r="115" spans="1:6" s="23" customFormat="1">
      <c r="A115" s="4"/>
      <c r="B115" s="4"/>
      <c r="C115" s="4"/>
      <c r="D115" s="4"/>
      <c r="E115" s="4"/>
      <c r="F115" s="63"/>
    </row>
    <row r="116" spans="1:6" ht="30">
      <c r="A116" s="12" t="s">
        <v>139</v>
      </c>
      <c r="B116" s="46"/>
      <c r="C116" s="46"/>
      <c r="D116" s="46"/>
      <c r="E116" s="46"/>
      <c r="F116" s="48"/>
    </row>
    <row r="117" spans="1:6">
      <c r="A117" s="23"/>
      <c r="B117" s="23" t="s">
        <v>146</v>
      </c>
      <c r="C117" s="23">
        <v>3968</v>
      </c>
      <c r="D117" s="23">
        <v>1.5</v>
      </c>
      <c r="E117" s="23">
        <f>C117*D117</f>
        <v>5952</v>
      </c>
      <c r="F117" s="48">
        <f>E117/27</f>
        <v>220.44444444444446</v>
      </c>
    </row>
    <row r="118" spans="1:6">
      <c r="A118" s="23"/>
      <c r="B118" s="4" t="s">
        <v>147</v>
      </c>
      <c r="C118" s="23">
        <f>1867+1225</f>
        <v>3092</v>
      </c>
      <c r="D118" s="23">
        <v>1</v>
      </c>
      <c r="E118" s="23">
        <f>C118*D118</f>
        <v>3092</v>
      </c>
      <c r="F118" s="48">
        <f t="shared" ref="F118:F119" si="7">E118/27</f>
        <v>114.51851851851852</v>
      </c>
    </row>
    <row r="119" spans="1:6">
      <c r="D119" s="61" t="s">
        <v>148</v>
      </c>
      <c r="E119" s="3">
        <f>SUM(E117:E118)</f>
        <v>9044</v>
      </c>
      <c r="F119" s="62">
        <f t="shared" si="7"/>
        <v>334.96296296296299</v>
      </c>
    </row>
    <row r="123" spans="1:6" ht="21">
      <c r="A123" s="11" t="s">
        <v>155</v>
      </c>
      <c r="B123" s="23"/>
      <c r="C123" s="23"/>
    </row>
    <row r="124" spans="1:6">
      <c r="A124" s="23"/>
      <c r="B124" s="55" t="s">
        <v>37</v>
      </c>
      <c r="C124" s="55" t="s">
        <v>40</v>
      </c>
    </row>
    <row r="125" spans="1:6" ht="30">
      <c r="A125" s="12" t="s">
        <v>104</v>
      </c>
      <c r="B125" s="23"/>
      <c r="C125" s="23"/>
    </row>
    <row r="126" spans="1:6">
      <c r="A126" s="23"/>
      <c r="B126" s="23" t="s">
        <v>156</v>
      </c>
      <c r="C126" s="23">
        <v>5325</v>
      </c>
    </row>
    <row r="127" spans="1:6">
      <c r="A127" s="23"/>
      <c r="B127" s="23" t="s">
        <v>157</v>
      </c>
      <c r="C127" s="23">
        <v>360</v>
      </c>
    </row>
    <row r="128" spans="1:6" ht="30">
      <c r="A128" s="12" t="s">
        <v>105</v>
      </c>
      <c r="B128" s="46"/>
      <c r="C128" s="46"/>
    </row>
    <row r="129" spans="1:12">
      <c r="A129" s="23"/>
      <c r="B129" s="23" t="s">
        <v>157</v>
      </c>
      <c r="C129" s="23">
        <f>225+600+4720+400</f>
        <v>5945</v>
      </c>
    </row>
    <row r="130" spans="1:12" ht="30">
      <c r="A130" s="12" t="s">
        <v>139</v>
      </c>
      <c r="B130" s="46"/>
      <c r="C130" s="46"/>
    </row>
    <row r="131" spans="1:12">
      <c r="A131" s="23"/>
      <c r="B131" s="23" t="s">
        <v>156</v>
      </c>
      <c r="C131" s="23">
        <f>3680+1665</f>
        <v>5345</v>
      </c>
    </row>
    <row r="132" spans="1:12">
      <c r="A132" s="23"/>
      <c r="B132" s="23" t="s">
        <v>157</v>
      </c>
      <c r="C132" s="23">
        <v>285</v>
      </c>
    </row>
    <row r="133" spans="1:12">
      <c r="A133" s="23"/>
      <c r="B133" s="23"/>
      <c r="C133" s="23"/>
    </row>
    <row r="134" spans="1:12">
      <c r="A134" s="23"/>
      <c r="B134" s="23"/>
      <c r="C134" s="23"/>
    </row>
    <row r="135" spans="1:12" ht="30">
      <c r="A135" s="12" t="s">
        <v>137</v>
      </c>
      <c r="B135" s="46"/>
      <c r="C135" s="46"/>
    </row>
    <row r="136" spans="1:12">
      <c r="A136" s="23"/>
      <c r="B136" s="23" t="s">
        <v>157</v>
      </c>
      <c r="C136" s="23">
        <v>1450</v>
      </c>
    </row>
    <row r="142" spans="1:12" ht="21">
      <c r="A142" s="11" t="s">
        <v>169</v>
      </c>
    </row>
    <row r="143" spans="1:12">
      <c r="A143" s="3" t="s">
        <v>170</v>
      </c>
      <c r="B143" s="3" t="s">
        <v>163</v>
      </c>
      <c r="C143" s="3" t="s">
        <v>164</v>
      </c>
      <c r="D143" s="3" t="s">
        <v>165</v>
      </c>
      <c r="E143" s="3" t="s">
        <v>167</v>
      </c>
      <c r="F143" s="3"/>
      <c r="G143" s="3" t="s">
        <v>166</v>
      </c>
      <c r="H143" s="79" t="s">
        <v>168</v>
      </c>
      <c r="I143" s="79"/>
      <c r="J143" s="79"/>
      <c r="K143" s="3" t="s">
        <v>171</v>
      </c>
      <c r="L143" s="3" t="s">
        <v>172</v>
      </c>
    </row>
    <row r="144" spans="1:12">
      <c r="A144">
        <v>1</v>
      </c>
      <c r="B144">
        <v>69</v>
      </c>
      <c r="C144">
        <v>76.45</v>
      </c>
      <c r="D144">
        <v>79.5</v>
      </c>
      <c r="E144">
        <v>33</v>
      </c>
      <c r="F144" s="23"/>
      <c r="G144">
        <f t="shared" ref="G144:G172" si="8">C144-B144</f>
        <v>7.4500000000000028</v>
      </c>
      <c r="H144">
        <f>D144-B144</f>
        <v>10.5</v>
      </c>
      <c r="K144">
        <f>D144-C144</f>
        <v>3.0499999999999972</v>
      </c>
      <c r="L144">
        <f>((K144+K145)/2)*10</f>
        <v>35.499999999999972</v>
      </c>
    </row>
    <row r="145" spans="1:12">
      <c r="A145" s="23">
        <v>2</v>
      </c>
      <c r="B145">
        <v>69</v>
      </c>
      <c r="C145">
        <v>75.400000000000006</v>
      </c>
      <c r="D145">
        <v>79.45</v>
      </c>
      <c r="E145" s="23">
        <v>33</v>
      </c>
      <c r="F145" s="23"/>
      <c r="G145" s="23">
        <f t="shared" si="8"/>
        <v>6.4000000000000057</v>
      </c>
      <c r="H145" s="23">
        <f>D145-B145</f>
        <v>10.450000000000003</v>
      </c>
      <c r="K145" s="23">
        <f t="shared" ref="K145:K172" si="9">D145-C145</f>
        <v>4.0499999999999972</v>
      </c>
      <c r="L145" s="23">
        <f t="shared" ref="L145:L171" si="10">((K145+K146)/2)*10</f>
        <v>40.500000000000043</v>
      </c>
    </row>
    <row r="146" spans="1:12">
      <c r="A146" s="23">
        <v>3</v>
      </c>
      <c r="B146">
        <v>67</v>
      </c>
      <c r="C146">
        <v>75.349999999999994</v>
      </c>
      <c r="D146">
        <v>79.400000000000006</v>
      </c>
      <c r="E146" s="23">
        <v>33</v>
      </c>
      <c r="F146" s="23"/>
      <c r="G146" s="23">
        <f t="shared" si="8"/>
        <v>8.3499999999999943</v>
      </c>
      <c r="H146" s="23">
        <f>D146-B146</f>
        <v>12.400000000000006</v>
      </c>
      <c r="K146" s="23">
        <f t="shared" si="9"/>
        <v>4.0500000000000114</v>
      </c>
      <c r="L146" s="23">
        <f t="shared" si="10"/>
        <v>45.500000000000043</v>
      </c>
    </row>
    <row r="147" spans="1:12">
      <c r="A147" s="23">
        <v>4</v>
      </c>
      <c r="B147">
        <v>66</v>
      </c>
      <c r="C147">
        <v>74.3</v>
      </c>
      <c r="D147">
        <v>79.349999999999994</v>
      </c>
      <c r="E147" s="23">
        <v>33</v>
      </c>
      <c r="F147" s="23"/>
      <c r="G147" s="23">
        <f t="shared" si="8"/>
        <v>8.2999999999999972</v>
      </c>
      <c r="H147" s="23">
        <f>D147-B147</f>
        <v>13.349999999999994</v>
      </c>
      <c r="K147" s="23">
        <f t="shared" si="9"/>
        <v>5.0499999999999972</v>
      </c>
      <c r="L147" s="23">
        <f t="shared" si="10"/>
        <v>50.499999999999972</v>
      </c>
    </row>
    <row r="148" spans="1:12">
      <c r="A148" s="23">
        <v>5</v>
      </c>
      <c r="B148">
        <v>66</v>
      </c>
      <c r="C148">
        <v>74.25</v>
      </c>
      <c r="D148">
        <v>79.3</v>
      </c>
      <c r="E148" s="23">
        <v>33</v>
      </c>
      <c r="F148" s="23"/>
      <c r="G148" s="23">
        <f t="shared" si="8"/>
        <v>8.25</v>
      </c>
      <c r="H148" s="23">
        <f>D148-B148</f>
        <v>13.299999999999997</v>
      </c>
      <c r="K148" s="23">
        <f t="shared" si="9"/>
        <v>5.0499999999999972</v>
      </c>
      <c r="L148" s="23">
        <f t="shared" si="10"/>
        <v>50.499999999999972</v>
      </c>
    </row>
    <row r="149" spans="1:12">
      <c r="A149" s="23">
        <v>6</v>
      </c>
      <c r="B149">
        <v>64</v>
      </c>
      <c r="C149">
        <v>74.2</v>
      </c>
      <c r="D149" s="23">
        <v>79.25</v>
      </c>
      <c r="E149">
        <v>49</v>
      </c>
      <c r="F149" s="23"/>
      <c r="G149" s="23">
        <f t="shared" si="8"/>
        <v>10.200000000000003</v>
      </c>
      <c r="I149" s="23">
        <f t="shared" ref="I149:I154" si="11">D149-B149</f>
        <v>15.25</v>
      </c>
      <c r="K149" s="23">
        <f t="shared" si="9"/>
        <v>5.0499999999999972</v>
      </c>
      <c r="L149" s="23">
        <f t="shared" si="10"/>
        <v>55.499999999999972</v>
      </c>
    </row>
    <row r="150" spans="1:12">
      <c r="A150" s="23">
        <v>7</v>
      </c>
      <c r="B150">
        <v>63</v>
      </c>
      <c r="C150">
        <v>73.150000000000006</v>
      </c>
      <c r="D150" s="23">
        <v>79.2</v>
      </c>
      <c r="E150" s="23">
        <v>49</v>
      </c>
      <c r="F150" s="23"/>
      <c r="G150" s="23">
        <f t="shared" si="8"/>
        <v>10.150000000000006</v>
      </c>
      <c r="I150" s="23">
        <f t="shared" si="11"/>
        <v>16.200000000000003</v>
      </c>
      <c r="K150" s="23">
        <f t="shared" si="9"/>
        <v>6.0499999999999972</v>
      </c>
      <c r="L150" s="23">
        <f t="shared" si="10"/>
        <v>60.500000000000043</v>
      </c>
    </row>
    <row r="151" spans="1:12">
      <c r="A151" s="23">
        <v>8</v>
      </c>
      <c r="B151">
        <v>63</v>
      </c>
      <c r="C151">
        <v>73.099999999999994</v>
      </c>
      <c r="D151" s="23">
        <v>79.150000000000006</v>
      </c>
      <c r="E151" s="23">
        <v>49</v>
      </c>
      <c r="F151" s="23"/>
      <c r="G151" s="23">
        <f t="shared" si="8"/>
        <v>10.099999999999994</v>
      </c>
      <c r="I151" s="23">
        <f t="shared" si="11"/>
        <v>16.150000000000006</v>
      </c>
      <c r="K151" s="23">
        <f t="shared" si="9"/>
        <v>6.0500000000000114</v>
      </c>
      <c r="L151" s="23">
        <f t="shared" si="10"/>
        <v>65.500000000000043</v>
      </c>
    </row>
    <row r="152" spans="1:12">
      <c r="A152" s="23">
        <v>9</v>
      </c>
      <c r="B152">
        <v>60</v>
      </c>
      <c r="C152">
        <v>72.05</v>
      </c>
      <c r="D152" s="23">
        <v>79.099999999999994</v>
      </c>
      <c r="E152" s="23">
        <v>49</v>
      </c>
      <c r="F152" s="23"/>
      <c r="G152" s="23">
        <f t="shared" si="8"/>
        <v>12.049999999999997</v>
      </c>
      <c r="I152" s="23">
        <f t="shared" si="11"/>
        <v>19.099999999999994</v>
      </c>
      <c r="K152" s="23">
        <f t="shared" si="9"/>
        <v>7.0499999999999972</v>
      </c>
      <c r="L152" s="23">
        <f t="shared" si="10"/>
        <v>70.499999999999972</v>
      </c>
    </row>
    <row r="153" spans="1:12">
      <c r="A153" s="23">
        <v>10</v>
      </c>
      <c r="B153">
        <v>60</v>
      </c>
      <c r="C153">
        <v>72</v>
      </c>
      <c r="D153" s="23">
        <v>79.05</v>
      </c>
      <c r="E153" s="23">
        <v>49</v>
      </c>
      <c r="F153" s="23"/>
      <c r="G153" s="23">
        <f t="shared" si="8"/>
        <v>12</v>
      </c>
      <c r="I153" s="23">
        <f t="shared" si="11"/>
        <v>19.049999999999997</v>
      </c>
      <c r="K153" s="23">
        <f t="shared" si="9"/>
        <v>7.0499999999999972</v>
      </c>
      <c r="L153" s="23">
        <f t="shared" si="10"/>
        <v>70.499999999999972</v>
      </c>
    </row>
    <row r="154" spans="1:12">
      <c r="A154" s="23">
        <v>11</v>
      </c>
      <c r="B154">
        <v>60</v>
      </c>
      <c r="C154">
        <v>71.95</v>
      </c>
      <c r="D154" s="23">
        <v>79</v>
      </c>
      <c r="E154" s="23">
        <v>49</v>
      </c>
      <c r="F154" s="23"/>
      <c r="G154" s="23">
        <f t="shared" si="8"/>
        <v>11.950000000000003</v>
      </c>
      <c r="I154" s="23">
        <f t="shared" si="11"/>
        <v>19</v>
      </c>
      <c r="K154" s="23">
        <f t="shared" si="9"/>
        <v>7.0499999999999972</v>
      </c>
      <c r="L154" s="23">
        <f t="shared" si="10"/>
        <v>69.750000000000014</v>
      </c>
    </row>
    <row r="155" spans="1:12">
      <c r="A155" s="23">
        <v>12</v>
      </c>
      <c r="B155">
        <v>58</v>
      </c>
      <c r="C155">
        <v>72.05</v>
      </c>
      <c r="D155" s="23">
        <v>78.95</v>
      </c>
      <c r="E155">
        <v>65</v>
      </c>
      <c r="F155" s="23"/>
      <c r="G155" s="23">
        <f t="shared" si="8"/>
        <v>14.049999999999997</v>
      </c>
      <c r="J155" s="23">
        <f t="shared" ref="J155:J161" si="12">D155-B155</f>
        <v>20.950000000000003</v>
      </c>
      <c r="K155" s="23">
        <f t="shared" si="9"/>
        <v>6.9000000000000057</v>
      </c>
      <c r="L155" s="23">
        <f t="shared" si="10"/>
        <v>74.750000000000085</v>
      </c>
    </row>
    <row r="156" spans="1:12">
      <c r="A156" s="23">
        <v>13</v>
      </c>
      <c r="B156">
        <v>57</v>
      </c>
      <c r="C156">
        <v>70.849999999999994</v>
      </c>
      <c r="D156" s="23">
        <v>78.900000000000006</v>
      </c>
      <c r="E156" s="23">
        <v>65</v>
      </c>
      <c r="F156" s="23"/>
      <c r="G156" s="23">
        <f t="shared" si="8"/>
        <v>13.849999999999994</v>
      </c>
      <c r="J156" s="23">
        <f t="shared" si="12"/>
        <v>21.900000000000006</v>
      </c>
      <c r="K156" s="23">
        <f t="shared" si="9"/>
        <v>8.0500000000000114</v>
      </c>
      <c r="L156" s="23">
        <f t="shared" si="10"/>
        <v>80.500000000000043</v>
      </c>
    </row>
    <row r="157" spans="1:12">
      <c r="A157" s="23">
        <v>14</v>
      </c>
      <c r="B157">
        <v>57</v>
      </c>
      <c r="C157">
        <v>70.8</v>
      </c>
      <c r="D157" s="23">
        <v>78.849999999999994</v>
      </c>
      <c r="E157" s="23">
        <v>65</v>
      </c>
      <c r="F157" s="23"/>
      <c r="G157" s="23">
        <f t="shared" si="8"/>
        <v>13.799999999999997</v>
      </c>
      <c r="J157" s="23">
        <f t="shared" si="12"/>
        <v>21.849999999999994</v>
      </c>
      <c r="K157" s="23">
        <f t="shared" si="9"/>
        <v>8.0499999999999972</v>
      </c>
      <c r="L157" s="23">
        <f t="shared" si="10"/>
        <v>80.499999999999972</v>
      </c>
    </row>
    <row r="158" spans="1:12">
      <c r="A158" s="23">
        <v>15</v>
      </c>
      <c r="B158">
        <v>57</v>
      </c>
      <c r="C158">
        <v>70.75</v>
      </c>
      <c r="D158" s="23">
        <v>78.8</v>
      </c>
      <c r="E158" s="23">
        <v>65</v>
      </c>
      <c r="F158" s="23"/>
      <c r="G158" s="23">
        <f t="shared" si="8"/>
        <v>13.75</v>
      </c>
      <c r="J158" s="23">
        <f t="shared" si="12"/>
        <v>21.799999999999997</v>
      </c>
      <c r="K158" s="23">
        <f t="shared" si="9"/>
        <v>8.0499999999999972</v>
      </c>
      <c r="L158" s="23">
        <f t="shared" si="10"/>
        <v>80.499999999999972</v>
      </c>
    </row>
    <row r="159" spans="1:12">
      <c r="A159" s="23">
        <v>16</v>
      </c>
      <c r="B159">
        <v>57</v>
      </c>
      <c r="C159">
        <v>70.7</v>
      </c>
      <c r="D159" s="23">
        <v>78.75</v>
      </c>
      <c r="E159" s="23">
        <v>65</v>
      </c>
      <c r="F159" s="23"/>
      <c r="G159" s="23">
        <f t="shared" si="8"/>
        <v>13.700000000000003</v>
      </c>
      <c r="J159" s="23">
        <f t="shared" si="12"/>
        <v>21.75</v>
      </c>
      <c r="K159" s="23">
        <f t="shared" si="9"/>
        <v>8.0499999999999972</v>
      </c>
      <c r="L159" s="23">
        <f t="shared" si="10"/>
        <v>80.499999999999972</v>
      </c>
    </row>
    <row r="160" spans="1:12">
      <c r="A160" s="23">
        <v>17</v>
      </c>
      <c r="B160">
        <v>57</v>
      </c>
      <c r="C160">
        <v>70.650000000000006</v>
      </c>
      <c r="D160" s="23">
        <v>78.7</v>
      </c>
      <c r="E160" s="23">
        <v>65</v>
      </c>
      <c r="F160" s="23"/>
      <c r="G160" s="23">
        <f t="shared" si="8"/>
        <v>13.650000000000006</v>
      </c>
      <c r="J160" s="23">
        <f t="shared" si="12"/>
        <v>21.700000000000003</v>
      </c>
      <c r="K160" s="23">
        <f t="shared" si="9"/>
        <v>8.0499999999999972</v>
      </c>
      <c r="L160" s="23">
        <f t="shared" si="10"/>
        <v>80.500000000000043</v>
      </c>
    </row>
    <row r="161" spans="1:12">
      <c r="A161" s="23">
        <v>18</v>
      </c>
      <c r="B161">
        <v>57</v>
      </c>
      <c r="C161">
        <v>70.599999999999994</v>
      </c>
      <c r="D161" s="23">
        <v>78.650000000000006</v>
      </c>
      <c r="E161" s="23">
        <v>65</v>
      </c>
      <c r="F161" s="23"/>
      <c r="G161" s="23">
        <f t="shared" si="8"/>
        <v>13.599999999999994</v>
      </c>
      <c r="J161" s="23">
        <f t="shared" si="12"/>
        <v>21.650000000000006</v>
      </c>
      <c r="K161" s="23">
        <f t="shared" si="9"/>
        <v>8.0500000000000114</v>
      </c>
      <c r="L161" s="23">
        <f t="shared" si="10"/>
        <v>80.50000000000054</v>
      </c>
    </row>
    <row r="162" spans="1:12">
      <c r="A162" s="23">
        <v>19</v>
      </c>
      <c r="B162">
        <v>57</v>
      </c>
      <c r="C162">
        <v>70.55</v>
      </c>
      <c r="D162" s="23">
        <v>78.600000000000094</v>
      </c>
      <c r="E162">
        <v>49</v>
      </c>
      <c r="F162" s="23"/>
      <c r="G162" s="23">
        <f t="shared" si="8"/>
        <v>13.549999999999997</v>
      </c>
      <c r="I162" s="23">
        <f t="shared" ref="I162:I169" si="13">D162-B162</f>
        <v>21.600000000000094</v>
      </c>
      <c r="K162" s="23">
        <f t="shared" si="9"/>
        <v>8.0500000000000966</v>
      </c>
      <c r="L162" s="23">
        <f t="shared" si="10"/>
        <v>80.500000000000966</v>
      </c>
    </row>
    <row r="163" spans="1:12">
      <c r="A163" s="23">
        <v>20</v>
      </c>
      <c r="B163">
        <v>57</v>
      </c>
      <c r="C163">
        <v>70.5</v>
      </c>
      <c r="D163" s="23">
        <v>78.550000000000097</v>
      </c>
      <c r="E163" s="23">
        <v>49</v>
      </c>
      <c r="F163" s="23"/>
      <c r="G163" s="23">
        <f t="shared" si="8"/>
        <v>13.5</v>
      </c>
      <c r="I163" s="23">
        <f t="shared" si="13"/>
        <v>21.550000000000097</v>
      </c>
      <c r="K163" s="23">
        <f t="shared" si="9"/>
        <v>8.0500000000000966</v>
      </c>
      <c r="L163" s="23">
        <f t="shared" si="10"/>
        <v>80.500000000000966</v>
      </c>
    </row>
    <row r="164" spans="1:12">
      <c r="A164" s="23">
        <v>21</v>
      </c>
      <c r="B164">
        <v>57</v>
      </c>
      <c r="C164">
        <v>70.45</v>
      </c>
      <c r="D164" s="23">
        <v>78.500000000000099</v>
      </c>
      <c r="E164" s="23">
        <v>49</v>
      </c>
      <c r="F164" s="23"/>
      <c r="G164" s="23">
        <f t="shared" si="8"/>
        <v>13.450000000000003</v>
      </c>
      <c r="I164" s="23">
        <f t="shared" si="13"/>
        <v>21.500000000000099</v>
      </c>
      <c r="K164" s="23">
        <f t="shared" si="9"/>
        <v>8.0500000000000966</v>
      </c>
      <c r="L164" s="23">
        <f t="shared" si="10"/>
        <v>80.500000000000966</v>
      </c>
    </row>
    <row r="165" spans="1:12">
      <c r="A165" s="23">
        <v>22</v>
      </c>
      <c r="B165">
        <v>57</v>
      </c>
      <c r="C165">
        <v>70.400000000000006</v>
      </c>
      <c r="D165" s="23">
        <v>78.450000000000102</v>
      </c>
      <c r="E165" s="23">
        <v>49</v>
      </c>
      <c r="F165" s="23"/>
      <c r="G165" s="23">
        <f t="shared" si="8"/>
        <v>13.400000000000006</v>
      </c>
      <c r="I165" s="23">
        <f t="shared" si="13"/>
        <v>21.450000000000102</v>
      </c>
      <c r="K165" s="23">
        <f t="shared" si="9"/>
        <v>8.0500000000000966</v>
      </c>
      <c r="L165" s="23">
        <f t="shared" si="10"/>
        <v>80.500000000001037</v>
      </c>
    </row>
    <row r="166" spans="1:12">
      <c r="A166" s="23">
        <v>23</v>
      </c>
      <c r="B166">
        <v>59</v>
      </c>
      <c r="C166">
        <v>70.349999999999994</v>
      </c>
      <c r="D166" s="23">
        <v>78.400000000000105</v>
      </c>
      <c r="E166" s="23">
        <v>49</v>
      </c>
      <c r="F166" s="23"/>
      <c r="G166" s="23">
        <f t="shared" si="8"/>
        <v>11.349999999999994</v>
      </c>
      <c r="I166" s="23">
        <f t="shared" si="13"/>
        <v>19.400000000000105</v>
      </c>
      <c r="K166" s="23">
        <f t="shared" si="9"/>
        <v>8.0500000000001108</v>
      </c>
      <c r="L166" s="23">
        <f t="shared" si="10"/>
        <v>75.500000000001037</v>
      </c>
    </row>
    <row r="167" spans="1:12">
      <c r="A167" s="23">
        <v>24</v>
      </c>
      <c r="B167">
        <v>60</v>
      </c>
      <c r="C167">
        <v>71.3</v>
      </c>
      <c r="D167" s="23">
        <v>78.350000000000094</v>
      </c>
      <c r="E167" s="23">
        <v>49</v>
      </c>
      <c r="F167" s="23"/>
      <c r="G167" s="23">
        <f t="shared" si="8"/>
        <v>11.299999999999997</v>
      </c>
      <c r="I167" s="23">
        <f t="shared" si="13"/>
        <v>18.350000000000094</v>
      </c>
      <c r="K167" s="23">
        <f t="shared" si="9"/>
        <v>7.0500000000000966</v>
      </c>
      <c r="L167" s="23">
        <f t="shared" si="10"/>
        <v>70.500000000000966</v>
      </c>
    </row>
    <row r="168" spans="1:12">
      <c r="A168" s="23">
        <v>25</v>
      </c>
      <c r="B168">
        <v>63</v>
      </c>
      <c r="C168">
        <v>71.25</v>
      </c>
      <c r="D168" s="23">
        <v>78.300000000000097</v>
      </c>
      <c r="E168" s="23">
        <v>49</v>
      </c>
      <c r="F168" s="23"/>
      <c r="G168" s="23">
        <f t="shared" si="8"/>
        <v>8.25</v>
      </c>
      <c r="I168" s="23">
        <f t="shared" si="13"/>
        <v>15.300000000000097</v>
      </c>
      <c r="K168" s="23">
        <f t="shared" si="9"/>
        <v>7.0500000000000966</v>
      </c>
      <c r="L168" s="23">
        <f t="shared" si="10"/>
        <v>65.500000000000966</v>
      </c>
    </row>
    <row r="169" spans="1:12">
      <c r="A169" s="23">
        <v>26</v>
      </c>
      <c r="B169">
        <v>63</v>
      </c>
      <c r="C169">
        <v>72.2</v>
      </c>
      <c r="D169" s="23">
        <v>78.250000000000099</v>
      </c>
      <c r="E169" s="23">
        <v>49</v>
      </c>
      <c r="F169" s="23"/>
      <c r="G169" s="23">
        <f t="shared" si="8"/>
        <v>9.2000000000000028</v>
      </c>
      <c r="I169" s="23">
        <f t="shared" si="13"/>
        <v>15.250000000000099</v>
      </c>
      <c r="K169" s="23">
        <f t="shared" si="9"/>
        <v>6.0500000000000966</v>
      </c>
      <c r="L169" s="23">
        <f t="shared" si="10"/>
        <v>60.500000000000966</v>
      </c>
    </row>
    <row r="170" spans="1:12">
      <c r="A170" s="23">
        <v>27</v>
      </c>
      <c r="B170">
        <v>64</v>
      </c>
      <c r="C170">
        <v>72.150000000000006</v>
      </c>
      <c r="D170" s="23">
        <v>78.200000000000102</v>
      </c>
      <c r="E170">
        <v>33</v>
      </c>
      <c r="F170" s="23"/>
      <c r="G170" s="23">
        <f t="shared" si="8"/>
        <v>8.1500000000000057</v>
      </c>
      <c r="H170" s="23">
        <f>D170-B170</f>
        <v>14.200000000000102</v>
      </c>
      <c r="K170" s="23">
        <f t="shared" si="9"/>
        <v>6.0500000000000966</v>
      </c>
      <c r="L170" s="23">
        <f t="shared" si="10"/>
        <v>55.500000000001037</v>
      </c>
    </row>
    <row r="171" spans="1:12">
      <c r="A171" s="23">
        <v>28</v>
      </c>
      <c r="B171">
        <v>66</v>
      </c>
      <c r="C171">
        <v>73.099999999999994</v>
      </c>
      <c r="D171" s="23">
        <v>78.150000000000105</v>
      </c>
      <c r="E171" s="23">
        <v>33</v>
      </c>
      <c r="F171" s="23"/>
      <c r="G171" s="23">
        <f t="shared" si="8"/>
        <v>7.0999999999999943</v>
      </c>
      <c r="H171" s="23">
        <f>D171-B171</f>
        <v>12.150000000000105</v>
      </c>
      <c r="K171" s="23">
        <f t="shared" si="9"/>
        <v>5.0500000000001108</v>
      </c>
      <c r="L171" s="23">
        <f t="shared" si="10"/>
        <v>50.500000000001037</v>
      </c>
    </row>
    <row r="172" spans="1:12">
      <c r="A172" s="23">
        <v>29</v>
      </c>
      <c r="B172">
        <v>66</v>
      </c>
      <c r="C172">
        <v>73.05</v>
      </c>
      <c r="D172" s="23">
        <v>78.100000000000094</v>
      </c>
      <c r="E172" s="23">
        <v>33</v>
      </c>
      <c r="F172" s="23"/>
      <c r="G172" s="23">
        <f t="shared" si="8"/>
        <v>7.0499999999999972</v>
      </c>
      <c r="H172" s="23">
        <f>D172-B172</f>
        <v>12.100000000000094</v>
      </c>
      <c r="K172" s="23">
        <f t="shared" si="9"/>
        <v>5.0500000000000966</v>
      </c>
      <c r="L172" s="23"/>
    </row>
    <row r="173" spans="1:12">
      <c r="F173" s="23"/>
      <c r="G173" s="3">
        <f>SUM(G144:G172)</f>
        <v>317.90000000000003</v>
      </c>
      <c r="H173" s="3">
        <f>SUM(H144:H172)</f>
        <v>98.450000000000301</v>
      </c>
      <c r="I173" s="3">
        <f>SUM(I144:I172)</f>
        <v>259.15000000000077</v>
      </c>
      <c r="J173" s="3">
        <f>SUM(J144:J172)</f>
        <v>151.6</v>
      </c>
      <c r="L173" s="3">
        <f>SUM(L144:L172)</f>
        <v>1872.5000000000107</v>
      </c>
    </row>
  </sheetData>
  <mergeCells count="5">
    <mergeCell ref="U6:V6"/>
    <mergeCell ref="K5:N5"/>
    <mergeCell ref="O5:Q5"/>
    <mergeCell ref="R5:T5"/>
    <mergeCell ref="H143:J14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19"/>
  <sheetViews>
    <sheetView workbookViewId="0">
      <selection activeCell="I14" sqref="I14"/>
    </sheetView>
  </sheetViews>
  <sheetFormatPr defaultColWidth="9.140625" defaultRowHeight="15"/>
  <cols>
    <col min="1" max="1" width="13.140625" style="23" bestFit="1" customWidth="1"/>
    <col min="2" max="2" width="7" style="23" bestFit="1" customWidth="1"/>
    <col min="3" max="3" width="8.28515625" style="23" customWidth="1"/>
    <col min="4" max="4" width="19.42578125" style="23" customWidth="1"/>
    <col min="5" max="5" width="10.28515625" style="23" customWidth="1"/>
    <col min="6" max="16384" width="9.140625" style="23"/>
  </cols>
  <sheetData>
    <row r="3" spans="1:7">
      <c r="A3" s="3" t="s">
        <v>179</v>
      </c>
    </row>
    <row r="4" spans="1:7">
      <c r="A4" s="3" t="s">
        <v>180</v>
      </c>
      <c r="B4" s="3" t="s">
        <v>181</v>
      </c>
      <c r="C4" s="79" t="s">
        <v>182</v>
      </c>
      <c r="D4" s="79"/>
      <c r="E4" s="79" t="s">
        <v>183</v>
      </c>
      <c r="F4" s="79"/>
    </row>
    <row r="5" spans="1:7">
      <c r="A5" s="23" t="s">
        <v>184</v>
      </c>
      <c r="B5" s="70"/>
      <c r="C5" s="70" t="s">
        <v>2</v>
      </c>
      <c r="D5" s="70" t="s">
        <v>1</v>
      </c>
      <c r="E5" s="70" t="s">
        <v>2</v>
      </c>
      <c r="F5" s="70" t="s">
        <v>1</v>
      </c>
      <c r="G5" s="70" t="s">
        <v>185</v>
      </c>
    </row>
    <row r="6" spans="1:7">
      <c r="A6" s="23" t="s">
        <v>186</v>
      </c>
      <c r="B6" s="23">
        <v>9</v>
      </c>
      <c r="C6" s="69">
        <v>2</v>
      </c>
      <c r="D6" s="3">
        <f>C6*$B6</f>
        <v>18</v>
      </c>
      <c r="E6" s="69">
        <v>0</v>
      </c>
      <c r="F6" s="3">
        <f>E6*$B6</f>
        <v>0</v>
      </c>
      <c r="G6" s="3">
        <f>SUM(D6:D8,F6:F8)</f>
        <v>24</v>
      </c>
    </row>
    <row r="7" spans="1:7">
      <c r="A7" s="23" t="s">
        <v>187</v>
      </c>
      <c r="B7" s="23">
        <v>6</v>
      </c>
      <c r="C7" s="69">
        <v>1</v>
      </c>
      <c r="D7" s="3">
        <f t="shared" ref="D7:F13" si="0">C7*$B7</f>
        <v>6</v>
      </c>
      <c r="E7" s="69">
        <v>0</v>
      </c>
      <c r="F7" s="3">
        <f t="shared" si="0"/>
        <v>0</v>
      </c>
    </row>
    <row r="8" spans="1:7">
      <c r="A8" s="23" t="s">
        <v>188</v>
      </c>
      <c r="B8" s="23">
        <v>3</v>
      </c>
      <c r="C8" s="69">
        <v>0</v>
      </c>
      <c r="D8" s="3">
        <f t="shared" si="0"/>
        <v>0</v>
      </c>
      <c r="E8" s="69">
        <v>0</v>
      </c>
      <c r="F8" s="3">
        <f t="shared" si="0"/>
        <v>0</v>
      </c>
    </row>
    <row r="9" spans="1:7">
      <c r="C9" s="69"/>
      <c r="D9" s="3"/>
      <c r="E9" s="69"/>
      <c r="F9" s="3"/>
    </row>
    <row r="10" spans="1:7">
      <c r="A10" s="23" t="s">
        <v>189</v>
      </c>
      <c r="C10" s="69"/>
      <c r="D10" s="3"/>
      <c r="E10" s="69"/>
      <c r="F10" s="3"/>
      <c r="G10" s="70" t="s">
        <v>185</v>
      </c>
    </row>
    <row r="11" spans="1:7">
      <c r="A11" s="23" t="s">
        <v>186</v>
      </c>
      <c r="B11" s="23">
        <v>9</v>
      </c>
      <c r="C11" s="69">
        <v>0</v>
      </c>
      <c r="D11" s="3">
        <f t="shared" si="0"/>
        <v>0</v>
      </c>
      <c r="E11" s="69">
        <v>2</v>
      </c>
      <c r="F11" s="3">
        <f t="shared" si="0"/>
        <v>18</v>
      </c>
      <c r="G11" s="3">
        <f>SUM(D11:D13,F11:F13)</f>
        <v>81</v>
      </c>
    </row>
    <row r="12" spans="1:7">
      <c r="A12" s="23" t="s">
        <v>187</v>
      </c>
      <c r="B12" s="23">
        <v>6</v>
      </c>
      <c r="C12" s="69">
        <v>0</v>
      </c>
      <c r="D12" s="3">
        <f t="shared" si="0"/>
        <v>0</v>
      </c>
      <c r="E12" s="69">
        <v>9</v>
      </c>
      <c r="F12" s="3">
        <f t="shared" si="0"/>
        <v>54</v>
      </c>
    </row>
    <row r="13" spans="1:7">
      <c r="A13" s="23" t="s">
        <v>188</v>
      </c>
      <c r="B13" s="23">
        <v>3</v>
      </c>
      <c r="C13" s="69">
        <v>0</v>
      </c>
      <c r="D13" s="3">
        <f t="shared" si="0"/>
        <v>0</v>
      </c>
      <c r="E13" s="69">
        <v>3</v>
      </c>
      <c r="F13" s="3">
        <f t="shared" si="0"/>
        <v>9</v>
      </c>
    </row>
    <row r="17" spans="1:7">
      <c r="A17" s="23" t="s">
        <v>190</v>
      </c>
      <c r="C17" s="23" t="s">
        <v>191</v>
      </c>
      <c r="D17" s="69">
        <v>4116</v>
      </c>
      <c r="F17" s="69">
        <f>(704+546)</f>
        <v>1250</v>
      </c>
      <c r="G17" s="3">
        <f>SUM(F17)</f>
        <v>1250</v>
      </c>
    </row>
    <row r="18" spans="1:7">
      <c r="A18" s="23" t="s">
        <v>192</v>
      </c>
      <c r="D18" s="69">
        <v>290</v>
      </c>
      <c r="F18" s="69">
        <v>434</v>
      </c>
      <c r="G18" s="3">
        <f>SUM(D18,F18)</f>
        <v>724</v>
      </c>
    </row>
    <row r="19" spans="1:7">
      <c r="A19" s="23" t="s">
        <v>193</v>
      </c>
      <c r="D19" s="69">
        <v>44</v>
      </c>
      <c r="F19" s="69">
        <v>162</v>
      </c>
      <c r="G19" s="3">
        <f>SUM(D19,F19)</f>
        <v>206</v>
      </c>
    </row>
  </sheetData>
  <mergeCells count="2">
    <mergeCell ref="C4:D4"/>
    <mergeCell ref="E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B21"/>
  <sheetViews>
    <sheetView workbookViewId="0">
      <selection activeCell="F1" sqref="F1"/>
    </sheetView>
  </sheetViews>
  <sheetFormatPr defaultColWidth="8.85546875" defaultRowHeight="15"/>
  <cols>
    <col min="2" max="2" width="56.28515625" bestFit="1" customWidth="1"/>
  </cols>
  <sheetData>
    <row r="2" spans="1:2">
      <c r="A2" t="s">
        <v>70</v>
      </c>
      <c r="B2" t="s">
        <v>71</v>
      </c>
    </row>
    <row r="3" spans="1:2">
      <c r="A3" s="5">
        <v>10</v>
      </c>
      <c r="B3" t="s">
        <v>75</v>
      </c>
    </row>
    <row r="4" spans="1:2">
      <c r="A4" s="5">
        <v>17</v>
      </c>
      <c r="B4" t="s">
        <v>72</v>
      </c>
    </row>
    <row r="5" spans="1:2">
      <c r="A5" s="5">
        <v>28</v>
      </c>
      <c r="B5" t="s">
        <v>73</v>
      </c>
    </row>
    <row r="6" spans="1:2">
      <c r="A6" s="5">
        <v>29</v>
      </c>
      <c r="B6" t="s">
        <v>74</v>
      </c>
    </row>
    <row r="7" spans="1:2">
      <c r="A7" s="5">
        <v>35</v>
      </c>
      <c r="B7" t="s">
        <v>77</v>
      </c>
    </row>
    <row r="8" spans="1:2">
      <c r="A8" s="5">
        <v>36</v>
      </c>
      <c r="B8" t="s">
        <v>76</v>
      </c>
    </row>
    <row r="9" spans="1:2">
      <c r="A9" s="5">
        <v>37</v>
      </c>
      <c r="B9" t="s">
        <v>78</v>
      </c>
    </row>
    <row r="10" spans="1:2">
      <c r="A10" s="5">
        <v>40</v>
      </c>
      <c r="B10" t="s">
        <v>79</v>
      </c>
    </row>
    <row r="11" spans="1:2">
      <c r="A11" s="5">
        <v>41</v>
      </c>
      <c r="B11" t="s">
        <v>80</v>
      </c>
    </row>
    <row r="12" spans="1:2">
      <c r="A12" s="5">
        <v>42</v>
      </c>
      <c r="B12" t="s">
        <v>83</v>
      </c>
    </row>
    <row r="13" spans="1:2">
      <c r="A13" s="5">
        <v>45</v>
      </c>
      <c r="B13" t="s">
        <v>81</v>
      </c>
    </row>
    <row r="14" spans="1:2">
      <c r="A14" s="5">
        <v>47</v>
      </c>
      <c r="B14" t="s">
        <v>81</v>
      </c>
    </row>
    <row r="15" spans="1:2">
      <c r="A15" s="5">
        <v>51</v>
      </c>
      <c r="B15" t="s">
        <v>82</v>
      </c>
    </row>
    <row r="16" spans="1:2">
      <c r="A16" s="5">
        <v>52</v>
      </c>
      <c r="B16" t="s">
        <v>84</v>
      </c>
    </row>
    <row r="17" spans="1:2">
      <c r="A17" s="67" t="s">
        <v>158</v>
      </c>
      <c r="B17" t="s">
        <v>160</v>
      </c>
    </row>
    <row r="21" spans="1:2">
      <c r="A2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BID SHEET DRAFT</vt:lpstr>
      <vt:lpstr>Civil Takeoffs</vt:lpstr>
      <vt:lpstr>LA Takeoffs</vt:lpstr>
      <vt:lpstr>Exh_Notes</vt:lpstr>
      <vt:lpstr>'Civil Takeoffs'!Print_Area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Amy Merrill</cp:lastModifiedBy>
  <cp:lastPrinted>2019-09-17T01:07:38Z</cp:lastPrinted>
  <dcterms:created xsi:type="dcterms:W3CDTF">2017-11-30T23:46:09Z</dcterms:created>
  <dcterms:modified xsi:type="dcterms:W3CDTF">2020-05-27T23:56:31Z</dcterms:modified>
</cp:coreProperties>
</file>